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7F16148A-01E7-4BB4-BDD2-09EE8EF2764E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Pol!$A$7:$J$122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Pol!$A$1:$J$122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100" i="32" l="1"/>
  <c r="J100" i="32" s="1"/>
  <c r="G61" i="32"/>
  <c r="J61" i="32" s="1"/>
  <c r="G58" i="32"/>
  <c r="J58" i="32" s="1"/>
  <c r="G20" i="32" l="1"/>
  <c r="I20" i="32" s="1"/>
  <c r="G11" i="32"/>
  <c r="I11" i="32" s="1"/>
  <c r="G16" i="32"/>
  <c r="J16" i="32" s="1"/>
  <c r="G120" i="32"/>
  <c r="G121" i="32"/>
  <c r="G113" i="32"/>
  <c r="G114" i="32"/>
  <c r="G115" i="32"/>
  <c r="G116" i="32"/>
  <c r="G117" i="32"/>
  <c r="G107" i="32"/>
  <c r="G108" i="32"/>
  <c r="G109" i="32"/>
  <c r="G110" i="32"/>
  <c r="G111" i="32"/>
  <c r="G96" i="32"/>
  <c r="J96" i="32" s="1"/>
  <c r="G97" i="32"/>
  <c r="J97" i="32" s="1"/>
  <c r="G98" i="32"/>
  <c r="J98" i="32" s="1"/>
  <c r="G99" i="32"/>
  <c r="I99" i="32" s="1"/>
  <c r="G101" i="32"/>
  <c r="J101" i="32" s="1"/>
  <c r="G102" i="32"/>
  <c r="J102" i="32" s="1"/>
  <c r="G103" i="32"/>
  <c r="J103" i="32" s="1"/>
  <c r="G104" i="32"/>
  <c r="J104" i="32" s="1"/>
  <c r="G105" i="32"/>
  <c r="J105" i="32" s="1"/>
  <c r="G92" i="32"/>
  <c r="G93" i="32"/>
  <c r="G94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57" i="32"/>
  <c r="I57" i="32" s="1"/>
  <c r="G59" i="32"/>
  <c r="J59" i="32" s="1"/>
  <c r="G60" i="32"/>
  <c r="I60" i="32" s="1"/>
  <c r="G62" i="32"/>
  <c r="I62" i="32" s="1"/>
  <c r="G63" i="32"/>
  <c r="J63" i="32" s="1"/>
  <c r="G64" i="32"/>
  <c r="J64" i="32" s="1"/>
  <c r="G65" i="32"/>
  <c r="J65" i="32" s="1"/>
  <c r="G66" i="32"/>
  <c r="J66" i="32" s="1"/>
  <c r="G67" i="32"/>
  <c r="J67" i="32" s="1"/>
  <c r="G68" i="32"/>
  <c r="J68" i="32" s="1"/>
  <c r="G69" i="32"/>
  <c r="J69" i="32" s="1"/>
  <c r="G70" i="32"/>
  <c r="J70" i="32" s="1"/>
  <c r="G71" i="32"/>
  <c r="J71" i="32" s="1"/>
  <c r="G47" i="32"/>
  <c r="G48" i="32"/>
  <c r="G49" i="32"/>
  <c r="G50" i="32"/>
  <c r="G51" i="32"/>
  <c r="G52" i="32"/>
  <c r="G53" i="32"/>
  <c r="G54" i="32"/>
  <c r="G55" i="32"/>
  <c r="J121" i="32" l="1"/>
  <c r="I121" i="32"/>
  <c r="J120" i="32"/>
  <c r="I120" i="32"/>
  <c r="J117" i="32"/>
  <c r="I117" i="32"/>
  <c r="J116" i="32"/>
  <c r="I116" i="32"/>
  <c r="J115" i="32"/>
  <c r="I115" i="32"/>
  <c r="J114" i="32"/>
  <c r="I114" i="32"/>
  <c r="J113" i="32"/>
  <c r="I113" i="32"/>
  <c r="G106" i="32"/>
  <c r="J111" i="32"/>
  <c r="I111" i="32"/>
  <c r="J109" i="32"/>
  <c r="I109" i="32"/>
  <c r="I108" i="32"/>
  <c r="J108" i="32"/>
  <c r="J110" i="32"/>
  <c r="I110" i="32"/>
  <c r="J107" i="32"/>
  <c r="I107" i="32"/>
  <c r="J94" i="32"/>
  <c r="I94" i="32"/>
  <c r="J93" i="32"/>
  <c r="I93" i="32"/>
  <c r="J92" i="32"/>
  <c r="I92" i="32"/>
  <c r="J76" i="32"/>
  <c r="I76" i="32"/>
  <c r="J74" i="32"/>
  <c r="I74" i="32"/>
  <c r="J89" i="32"/>
  <c r="I89" i="32"/>
  <c r="I73" i="32"/>
  <c r="J73" i="32"/>
  <c r="J88" i="32"/>
  <c r="I88" i="32"/>
  <c r="J87" i="32"/>
  <c r="I87" i="32"/>
  <c r="I86" i="32"/>
  <c r="J86" i="32"/>
  <c r="J85" i="32"/>
  <c r="I85" i="32"/>
  <c r="J84" i="32"/>
  <c r="I84" i="32"/>
  <c r="J77" i="32"/>
  <c r="I77" i="32"/>
  <c r="J75" i="32"/>
  <c r="I75" i="32"/>
  <c r="J81" i="32"/>
  <c r="I81" i="32"/>
  <c r="J90" i="32"/>
  <c r="I90" i="32"/>
  <c r="I83" i="32"/>
  <c r="J83" i="32"/>
  <c r="J82" i="32"/>
  <c r="I82" i="32"/>
  <c r="J80" i="32"/>
  <c r="I80" i="32"/>
  <c r="I79" i="32"/>
  <c r="J79" i="32"/>
  <c r="J78" i="32"/>
  <c r="I78" i="32"/>
  <c r="J48" i="32"/>
  <c r="I48" i="32"/>
  <c r="I52" i="32"/>
  <c r="J52" i="32"/>
  <c r="I51" i="32"/>
  <c r="J51" i="32"/>
  <c r="I50" i="32"/>
  <c r="J50" i="32"/>
  <c r="J49" i="32"/>
  <c r="I49" i="32"/>
  <c r="J47" i="32"/>
  <c r="I47" i="32"/>
  <c r="I55" i="32"/>
  <c r="J55" i="32"/>
  <c r="I54" i="32"/>
  <c r="J54" i="32"/>
  <c r="I53" i="32"/>
  <c r="J53" i="32"/>
  <c r="G91" i="32"/>
  <c r="G56" i="32"/>
  <c r="G95" i="32"/>
  <c r="G46" i="32"/>
  <c r="G72" i="32"/>
  <c r="G112" i="32"/>
  <c r="G36" i="32"/>
  <c r="G37" i="32"/>
  <c r="G38" i="32"/>
  <c r="G39" i="32"/>
  <c r="G40" i="32"/>
  <c r="G41" i="32"/>
  <c r="G42" i="32"/>
  <c r="G43" i="32"/>
  <c r="G44" i="32"/>
  <c r="G45" i="32"/>
  <c r="I45" i="32" l="1"/>
  <c r="J45" i="32"/>
  <c r="I44" i="32"/>
  <c r="J44" i="32"/>
  <c r="J43" i="32"/>
  <c r="I43" i="32"/>
  <c r="J42" i="32"/>
  <c r="I42" i="32"/>
  <c r="J41" i="32"/>
  <c r="I41" i="32"/>
  <c r="J40" i="32"/>
  <c r="I40" i="32"/>
  <c r="J39" i="32"/>
  <c r="I39" i="32"/>
  <c r="J38" i="32"/>
  <c r="I38" i="32"/>
  <c r="I36" i="32"/>
  <c r="J36" i="32"/>
  <c r="I37" i="32"/>
  <c r="J37" i="32"/>
  <c r="G35" i="32"/>
  <c r="G34" i="32"/>
  <c r="J34" i="32" s="1"/>
  <c r="G119" i="32"/>
  <c r="G31" i="32"/>
  <c r="J31" i="32" s="1"/>
  <c r="G32" i="32"/>
  <c r="J32" i="32" s="1"/>
  <c r="G33" i="32"/>
  <c r="J33" i="32" s="1"/>
  <c r="G12" i="32"/>
  <c r="I12" i="32" s="1"/>
  <c r="G13" i="32"/>
  <c r="J13" i="32" s="1"/>
  <c r="G14" i="32"/>
  <c r="J14" i="32" s="1"/>
  <c r="G15" i="32"/>
  <c r="I15" i="32" s="1"/>
  <c r="G17" i="32"/>
  <c r="J17" i="32" s="1"/>
  <c r="G18" i="32"/>
  <c r="J18" i="32" s="1"/>
  <c r="G19" i="32"/>
  <c r="J19" i="32" s="1"/>
  <c r="G21" i="32"/>
  <c r="J21" i="32" s="1"/>
  <c r="G23" i="32"/>
  <c r="G24" i="32"/>
  <c r="G25" i="32"/>
  <c r="G26" i="32"/>
  <c r="G27" i="32"/>
  <c r="G29" i="32"/>
  <c r="I29" i="32" s="1"/>
  <c r="G30" i="32"/>
  <c r="J30" i="32" s="1"/>
  <c r="G10" i="32"/>
  <c r="J10" i="32" s="1"/>
  <c r="G118" i="32" l="1"/>
  <c r="J119" i="32"/>
  <c r="I119" i="32"/>
  <c r="J26" i="32"/>
  <c r="I26" i="32"/>
  <c r="J24" i="32"/>
  <c r="I24" i="32"/>
  <c r="I23" i="32"/>
  <c r="J23" i="32"/>
  <c r="I27" i="32"/>
  <c r="J27" i="32"/>
  <c r="J25" i="32"/>
  <c r="I25" i="32"/>
  <c r="I122" i="32"/>
  <c r="J122" i="32"/>
  <c r="G22" i="32"/>
  <c r="G9" i="32"/>
  <c r="G2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G122" i="32" s="1"/>
  <c r="H39" i="31"/>
  <c r="H40" i="31" s="1"/>
  <c r="F40" i="31"/>
  <c r="G28" i="31" s="1"/>
  <c r="I47" i="31" l="1"/>
  <c r="I17" i="31" s="1"/>
  <c r="I21" i="31" s="1"/>
  <c r="G25" i="31" s="1"/>
  <c r="G26" i="31" s="1"/>
  <c r="G29" i="31" s="1"/>
  <c r="I39" i="31"/>
  <c r="I40" i="31" s="1"/>
  <c r="J39" i="31" s="1"/>
  <c r="J40" i="31" s="1"/>
  <c r="I48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<sst xmlns="http://schemas.openxmlformats.org/spreadsheetml/2006/main" count="553" uniqueCount="324">
  <si>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</si>
  <si>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</si>
  <si>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</si>
  <si>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</si>
  <si>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</si>
  <si>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</si>
  <si>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</si>
  <si>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</si>
  <si>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</si>
  <si>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</si>
  <si>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</si>
  <si>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</si>
  <si>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</si>
  <si>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</si>
  <si>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</si>
  <si>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</si>
  <si>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</si>
  <si>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</si>
  <si>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</si>
  <si>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</si>
  <si>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</si>
  <si>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</si>
  <si>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</si>
  <si>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</si>
  <si>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</si>
  <si>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</si>
  <si>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</si>
  <si>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</si>
  <si>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</si>
  <si>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</si>
  <si>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</si>
  <si>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</si>
  <si>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</si>
  <si>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</si>
  <si>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</si>
  <si>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</si>
  <si>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</si>
  <si>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</si>
  <si>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</si>
  <si>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</si>
  <si>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</si>
  <si>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</si>
  <si>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</si>
  <si>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</si>
  <si>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</si>
  <si>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</si>
  <si>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</si>
  <si>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</si>
  <si>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</si>
  <si>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</si>
  <si>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</si>
  <si>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</si>
  <si>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</si>
  <si>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</si>
  <si>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</si>
  <si>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</si>
  <si>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</si>
  <si>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</si>
  <si>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</si>
  <si>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</si>
  <si>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</si>
  <si>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</si>
  <si>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</si>
  <si>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</si>
  <si>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</si>
  <si>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</si>
  <si>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</si>
  <si>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 xml:space="preserve">CPV : </t>
  </si>
  <si>
    <t>01.07</t>
  </si>
  <si>
    <t>01.08</t>
  </si>
  <si>
    <t xml:space="preserve">CZ -CC : </t>
  </si>
  <si>
    <t xml:space="preserve">JKSO : </t>
  </si>
  <si>
    <t>Dětská skupina při MŠ Husova</t>
  </si>
  <si>
    <t>01.02</t>
  </si>
  <si>
    <t>01.03</t>
  </si>
  <si>
    <t>01.04</t>
  </si>
  <si>
    <t>01.06</t>
  </si>
  <si>
    <t>Zdravotechnika</t>
  </si>
  <si>
    <t>D.101</t>
  </si>
  <si>
    <t>Sanita</t>
  </si>
  <si>
    <t>Umyvadlo, keramické</t>
  </si>
  <si>
    <t>Umyvadlo dětské, keramické</t>
  </si>
  <si>
    <t>Umyvadlo zdravotní, keramické</t>
  </si>
  <si>
    <t>Klozet, keramický, závěsný</t>
  </si>
  <si>
    <t>Klozet dětský, keramický, závěsný</t>
  </si>
  <si>
    <t>Klozet zdravotní, keramický, závěsný</t>
  </si>
  <si>
    <t>Výlevka, úklidová, nerezová, DN 50</t>
  </si>
  <si>
    <t>Montáž sanity, zapojení</t>
  </si>
  <si>
    <t>ks</t>
  </si>
  <si>
    <t>Technologie ohřevu vody</t>
  </si>
  <si>
    <t>Nepřímotopný stacionární ohřívač teplé vody, objem 400 l</t>
  </si>
  <si>
    <t>Sestava ventilů a zapojení ohřívače vody</t>
  </si>
  <si>
    <t>Cirkulační čerpadlo</t>
  </si>
  <si>
    <t>soubor</t>
  </si>
  <si>
    <t>02.01</t>
  </si>
  <si>
    <t>02.02</t>
  </si>
  <si>
    <t>02.03</t>
  </si>
  <si>
    <t>02.04</t>
  </si>
  <si>
    <t>02.05</t>
  </si>
  <si>
    <t>Baterie</t>
  </si>
  <si>
    <t>Umyvadlová páková baterie, stojánková</t>
  </si>
  <si>
    <t>Umyvadlová páková baterie, stojánková, senzorová, baterie 6V</t>
  </si>
  <si>
    <t>Umyvadlová páková baterie, stojánková, zdravotní</t>
  </si>
  <si>
    <t>Sprchová páková baterie, nástěná, směšovací</t>
  </si>
  <si>
    <t>Vanová páková baterie, nástěnnáí, směšovací</t>
  </si>
  <si>
    <t>03.01</t>
  </si>
  <si>
    <t>03.02</t>
  </si>
  <si>
    <t>03.03</t>
  </si>
  <si>
    <t>03.04</t>
  </si>
  <si>
    <t>03.05</t>
  </si>
  <si>
    <t>03.06</t>
  </si>
  <si>
    <t>Vodovodní potrubí</t>
  </si>
  <si>
    <t>m</t>
  </si>
  <si>
    <t>Potrubí PEx/AL/PEx, lisované, včetně ohybů, spojek, nástěnek, t-kusů, dimenze 16x2,0 - dodávka</t>
  </si>
  <si>
    <t>Potrubí PEx/AL/PEx, lisované, včetně ohybů, spojek, nástěnek, t-kusů, dimenze 16x2,0 - montáž, pomocný materiál</t>
  </si>
  <si>
    <t>Potrubí PEx/AL/PEx, lisované, včetně ohybů, spojek, nástěnek, t-kusů, dimenze 20x2,3 - montáž, pomocný materiál</t>
  </si>
  <si>
    <t>Potrubí PEx/AL/PEx, lisované, včetně ohybů, spojek, nástěnek, t-kusů, dimenze 20x2,3 - dodávka</t>
  </si>
  <si>
    <t>Potrubí PEx/AL/PEx, lisované, včetně ohybů, spojek, nástěnek, t-kusů, dimenze 25x2,8 - dodávka</t>
  </si>
  <si>
    <t>Potrubí PEx/AL/PEx, lisované, včetně ohybů, spojek, nástěnek, t-kusů, dimenze 25x2,8 - montáž, pomocný materiál</t>
  </si>
  <si>
    <t>Potrubí PEx/AL/PEx, lisované, včetně ohybů, spojek, nástěnek, t-kusů, dimenze 32x3,2 - dodávka</t>
  </si>
  <si>
    <t>Potrubí PEx/AL/PEx, lisované, včetně ohybů, spojek, nástěnek, t-kusů, dimenze 32x3,2 - montáž, pomocný materiál</t>
  </si>
  <si>
    <t>Potrubí PEx/AL/PEx, lisované, včetně ohybů, spojek, nástěnek, t-kusů, dimenze 40x3,5 - montáž, pomocný materiál</t>
  </si>
  <si>
    <t>Potrubí PEx/AL/PEx, lisované, včetně ohybů, spojek, nástěnek, t-kusů, dimenze 40x3,5 - dodávka</t>
  </si>
  <si>
    <t>04.01</t>
  </si>
  <si>
    <t>04.10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</si>
  <si>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</si>
  <si>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</si>
  <si>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</si>
  <si>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</si>
  <si>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</si>
  <si>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</si>
  <si>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</si>
  <si>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</si>
  <si>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Izolace vodovodní potrubí</t>
  </si>
  <si>
    <t>Izolace potrubí průměr 16 mm, tl.13 mm</t>
  </si>
  <si>
    <t>Izolace potrubí průměr 20 mm, tl.13 mm</t>
  </si>
  <si>
    <t>Izolace potrubí průměr 25 mm, tl.13 mm</t>
  </si>
  <si>
    <t>Izolace potrubí průměr 32 mm, tl.13 mm</t>
  </si>
  <si>
    <t>Izolace potrubí průměr 40 mm, tl.13 mm</t>
  </si>
  <si>
    <t>Izolace potrubí průměr 16 mm, tl.20 mm</t>
  </si>
  <si>
    <t>Izolace potrubí průměr 20 mm, tl.20 mm</t>
  </si>
  <si>
    <t>Izolace potrubí průměr 25 mm, tl.20 mm</t>
  </si>
  <si>
    <t>Izolace potrubí průměr 32 mm, tl.20 mm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</si>
  <si>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</si>
  <si>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</si>
  <si>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</si>
  <si>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</si>
  <si>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</si>
  <si>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</si>
  <si>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</si>
  <si>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</si>
  <si>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</si>
  <si>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05.01</t>
  </si>
  <si>
    <t>06.02</t>
  </si>
  <si>
    <t>09.09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</si>
  <si>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</si>
  <si>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</si>
  <si>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</si>
  <si>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</si>
  <si>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</si>
  <si>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</si>
  <si>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</si>
  <si>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</si>
  <si>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Armatury vodovodní potrubí</t>
  </si>
  <si>
    <t>Rohový ventil DN 15</t>
  </si>
  <si>
    <t>Rohový ventil DN 20</t>
  </si>
  <si>
    <t>Flexi hadice, délka 500 mm</t>
  </si>
  <si>
    <t>Zahradní vypouštěcí ventil, nástěnný, nezámrzný</t>
  </si>
  <si>
    <t>Podomítkový přímý ventil, d 22</t>
  </si>
  <si>
    <t>Podomítkový přímý ventil, d 18</t>
  </si>
  <si>
    <t>Podomítkový přímý ventil, d 15</t>
  </si>
  <si>
    <t>Kulový ventil s vypouštěním, d 35</t>
  </si>
  <si>
    <t>Kulový ventil s vypouštěním, d 28</t>
  </si>
  <si>
    <t>Kulový ventil s vypouštěním, d 18</t>
  </si>
  <si>
    <t>Kulový ventil, d22</t>
  </si>
  <si>
    <t>Kulový ventil se zpětnou klapkou, d18</t>
  </si>
  <si>
    <t>Termostatický směšovací ventil, teplotní rozsah 35-60 °C</t>
  </si>
  <si>
    <t>41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</si>
  <si>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</si>
  <si>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</si>
  <si>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</si>
  <si>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</si>
  <si>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</si>
  <si>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</si>
  <si>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</si>
  <si>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</si>
  <si>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</si>
  <si>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</si>
  <si>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</si>
  <si>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</si>
  <si>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</si>
  <si>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</si>
  <si>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</si>
  <si>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</si>
  <si>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</si>
  <si>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</si>
  <si>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</si>
  <si>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</si>
  <si>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Kanalizační potrubí</t>
  </si>
  <si>
    <t>07.01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</si>
  <si>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</si>
  <si>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</si>
  <si>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</si>
  <si>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</si>
  <si>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</si>
  <si>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</si>
  <si>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</si>
  <si>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</si>
  <si>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</si>
  <si>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</si>
  <si>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</si>
  <si>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</si>
  <si>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</si>
  <si>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</si>
  <si>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</si>
  <si>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</si>
  <si>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07.18</t>
  </si>
  <si>
    <t>Plastové tiché potrubí, polypropylen, včetně kolen, tvarovek, DN32 - dodávka</t>
  </si>
  <si>
    <t>Plastové tiché potrubí, polypropylen, včetně kolen, tvarovek, DN32 - montáž, pomocný materiál</t>
  </si>
  <si>
    <t>Plastové tiché potrubí, polypropylen, včetně kolen, tvarovek, DN40 - dodávka</t>
  </si>
  <si>
    <t>Plastové tiché potrubí, polypropylen, včetně kolen, tvarovek, DN40 - montáž, pomocný materiál</t>
  </si>
  <si>
    <t>Plastové tiché potrubí, polypropylen, včetně kolen, tvarovek, DN50 - dodávka</t>
  </si>
  <si>
    <t>Plastové tiché potrubí, polypropylen, včetně kolen, tvarovek, DN50 - montáž, pomocný materiál</t>
  </si>
  <si>
    <t>Plastové tiché potrubí, polypropylen, včetně kolen, tvarovek, DN75 - dodávka</t>
  </si>
  <si>
    <t>Plastové tiché potrubí, polypropylen, včetně kolen, tvarovek, DN110 - dodávka</t>
  </si>
  <si>
    <t>Plastové tiché potrubí, polypropylen, včetně kolen, tvarovek, DN110 - montáž, pomocný materiál</t>
  </si>
  <si>
    <t>Plastové tiché potrubí, polypropylen, včetně kolen, tvarovek, DN125 - dodávka</t>
  </si>
  <si>
    <t>Plastové tiché potrubí, polypropylen, včetně kolen, tvarovek, DN125 - montáž, pomocný materiál</t>
  </si>
  <si>
    <t>Potrubí PVC, KG, včetně kolen a tvarovek, DN110 - dodávka</t>
  </si>
  <si>
    <t>Potrubí PVC, KG, včetně kolen a tvarovek, DN125 - dodávka</t>
  </si>
  <si>
    <t>Potrubí PVC, KG, včetně kolen a tvarovek, DN160 - dodávka</t>
  </si>
  <si>
    <t>Izolace kanalizační potrubí</t>
  </si>
  <si>
    <t>Izolace potrubí, průměr 75 mm, tl.20 mm</t>
  </si>
  <si>
    <t>Izolace potrubí, průměr 110 mm, tl.20 mm</t>
  </si>
  <si>
    <t>Izolace potrubí, průměr 125 mm, tl.20 mm</t>
  </si>
  <si>
    <t>08.01</t>
  </si>
  <si>
    <t>08.02</t>
  </si>
  <si>
    <t>08.03</t>
  </si>
  <si>
    <t>Podomítková zápachová uzávěra s připojením vody</t>
  </si>
  <si>
    <t>Podomítková zápachová uzávěra pro kondenzát vzduchotechnických zařízení</t>
  </si>
  <si>
    <t>Zápachová uzávěra s gravitačním sifonem</t>
  </si>
  <si>
    <t>Sifon umyvadlo, chrom, DN 32</t>
  </si>
  <si>
    <t>Sifon výlevka, plast, DN 50</t>
  </si>
  <si>
    <t>Sprchový odtokový žlab do prostoru, délka 900 mm, DN 50</t>
  </si>
  <si>
    <t>Podlahová vpusť s vodorovným odtokem, suchou i vodní zápachovou uzávěrou</t>
  </si>
  <si>
    <t>Předstěnový WC systém, skrytá nádržka, upevňovací sada, splachovací tlačítko</t>
  </si>
  <si>
    <t>Předstěnový WC systém s výškovým nastavováním, skrytá nádržka, upevňovací sada, splachovací tlačítko</t>
  </si>
  <si>
    <t>09.01</t>
  </si>
  <si>
    <t>09.02</t>
  </si>
  <si>
    <t>09.03</t>
  </si>
  <si>
    <t>09.05</t>
  </si>
  <si>
    <t>09.06</t>
  </si>
  <si>
    <t>09.07</t>
  </si>
  <si>
    <t>09.08</t>
  </si>
  <si>
    <t>Sifony a doplňky kanalizační potrubí</t>
  </si>
  <si>
    <t>Dešťová kanalizace, střešní vtoky</t>
  </si>
  <si>
    <t>Venkovní odtokový žlab, litinový rošt, délka 1,0 m</t>
  </si>
  <si>
    <t>Střešní vtok, svislý, DN 75, PVC manžeta, elektrický ohřev, záchytný koš</t>
  </si>
  <si>
    <t>Střešní vtok, svislý, DN 110, PVC manžeta, elektrický ohřev, záchytný koš</t>
  </si>
  <si>
    <t>Bezpečnostní přepad, DN 50, PVC manžeta, potrubí DN 50</t>
  </si>
  <si>
    <t>Revizní šachta pro vegetační střechy</t>
  </si>
  <si>
    <t>10.01</t>
  </si>
  <si>
    <t>10.02</t>
  </si>
  <si>
    <t>10.03</t>
  </si>
  <si>
    <t>10.04</t>
  </si>
  <si>
    <t>10.05</t>
  </si>
  <si>
    <t>Ostatní</t>
  </si>
  <si>
    <t>Tlaková zkouška vodovodu (teplá, studená)</t>
  </si>
  <si>
    <t>Proplach vodovodu (teplá, studená)</t>
  </si>
  <si>
    <t>Zkouška těsnosti kanalizace vodou</t>
  </si>
  <si>
    <t>Protokol o provedení zkoušek</t>
  </si>
  <si>
    <t>Seznámení investora s užíváním a údržbou</t>
  </si>
  <si>
    <t>11.01</t>
  </si>
  <si>
    <t>11.02</t>
  </si>
  <si>
    <t>11.03</t>
  </si>
  <si>
    <t>11.04</t>
  </si>
  <si>
    <t>11.05</t>
  </si>
  <si>
    <t>12</t>
  </si>
  <si>
    <t>Kanalizační přípojka</t>
  </si>
  <si>
    <t>12.01</t>
  </si>
  <si>
    <t>12.02</t>
  </si>
  <si>
    <t>12.03</t>
  </si>
  <si>
    <t>Vírový ventil - dodávka + montáž</t>
  </si>
  <si>
    <t>Revizní šachta, plastová, DN 400, litinový poklop A15, včetně výkopu a osazení</t>
  </si>
  <si>
    <t>Expanzní nádoba, objem 33 l - dodávka</t>
  </si>
  <si>
    <t>Expanzní nádoba, objem 33 l - montáž, zapojení</t>
  </si>
  <si>
    <t>Baterie - montáž baterie, zapojení</t>
  </si>
  <si>
    <t>Město Náměšť nad Oslavou</t>
  </si>
  <si>
    <t>Masarykovo nám. 104</t>
  </si>
  <si>
    <t>675 71 Náměšť nad Oslavou</t>
  </si>
  <si>
    <t>Potrubí PVC, KG, včetně kolen a tvarovek, DN110 - zemní práce, rýha do hl. 2,2 m, zpětný zához dle vzorového příčného řezu, pomocné pažení</t>
  </si>
  <si>
    <t>Potrubí PVC, KG, včetně kolen a tvarovek, DN125 - zemní práce, rýha do hl. 2,2 m, zpětný zához dle vzorového příčného řezu, pomocné pažení</t>
  </si>
  <si>
    <t>Potrubí PVC, KG, včetně kolen a tvarovek, DN160 - zemní práce, rýha do hl. 2,2 m, zpětný zához dle vzorového příčného řezu, pomocné pažení</t>
  </si>
  <si>
    <t>Retenční nádrž, železobetonová prefabrikovaná, včetně vlezového límce, litinového poklopu, přístupových příčlí a dalšího nutného příslušenství, vnitřní rozměry 4,00x2,00x1,50 m. Součástí jsou i nutné zemní práce a pažení spojené s instalací retenční nádrže a samotné osazení nádrže.</t>
  </si>
  <si>
    <t>5b</t>
  </si>
  <si>
    <t>5a</t>
  </si>
  <si>
    <t>01.05a</t>
  </si>
  <si>
    <t>01.05b</t>
  </si>
  <si>
    <t>Klozet, keramický, závěsný (1NP)</t>
  </si>
  <si>
    <t>Umyvadélko, keramické (1NP)</t>
  </si>
  <si>
    <t>1a</t>
  </si>
  <si>
    <t>1b</t>
  </si>
  <si>
    <t>01.01b</t>
  </si>
  <si>
    <t>01.01a</t>
  </si>
  <si>
    <t>Umyvadlo, keramické (1NP)</t>
  </si>
  <si>
    <t>9a</t>
  </si>
  <si>
    <t>9b</t>
  </si>
  <si>
    <t>01.09a</t>
  </si>
  <si>
    <t>01.09b</t>
  </si>
  <si>
    <t>Montáž sanity, zapojení (1NP)</t>
  </si>
  <si>
    <t>40a</t>
  </si>
  <si>
    <t>40b</t>
  </si>
  <si>
    <t>06.01a</t>
  </si>
  <si>
    <t>06.01b</t>
  </si>
  <si>
    <t>42a</t>
  </si>
  <si>
    <t>42b</t>
  </si>
  <si>
    <t>06.03b</t>
  </si>
  <si>
    <t>06.03a</t>
  </si>
  <si>
    <t>77a</t>
  </si>
  <si>
    <t>77b</t>
  </si>
  <si>
    <t>09.04b</t>
  </si>
  <si>
    <t>09.04a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</si>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</sst>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304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15" applyFont="1" applyBorder="1"/>
    <xf numFmtId="0" fontId="31" fillId="0" borderId="34" xfId="16" applyFont="1" applyBorder="1"/>
    <xf numFmtId="2" fontId="31" fillId="0" borderId="34" xfId="17" applyNumberFormat="1" applyFont="1" applyBorder="1" applyAlignment="1">
      <alignment horizontal="left"/>
    </xf>
    <xf numFmtId="16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0" fontId="31" fillId="0" borderId="35" xfId="15" applyFont="1" applyBorder="1"/>
    <xf numFmtId="0" fontId="31" fillId="0" borderId="35" xfId="16" applyFont="1" applyBorder="1"/>
    <xf numFmtId="2" fontId="31" fillId="0" borderId="35" xfId="17" applyNumberFormat="1" applyFont="1" applyBorder="1" applyAlignment="1">
      <alignment horizontal="left"/>
    </xf>
    <xf numFmtId="16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vertical="top" wrapText="1"/>
    </xf>
    <xf numFmtId="16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0" fontId="31" fillId="0" borderId="36" xfId="16" applyFont="1" applyBorder="1"/>
    <xf numFmtId="2" fontId="31" fillId="0" borderId="36" xfId="17" applyNumberFormat="1" applyFont="1" applyBorder="1" applyAlignment="1">
      <alignment horizontal="left"/>
    </xf>
    <xf numFmtId="16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4" xfId="0" applyNumberFormat="1" applyFont="1" applyBorder="1" applyAlignment="1">
      <alignment horizontal="left" vertical="top" wrapText="1"/>
    </xf>
    <xf numFmtId="0" fontId="31" fillId="0" borderId="34" xfId="19" applyFont="1" applyBorder="1"/>
    <xf numFmtId="0" fontId="31" fillId="0" borderId="34" xfId="20" applyFont="1" applyBorder="1"/>
    <xf numFmtId="0" fontId="31" fillId="0" borderId="35" xfId="19" applyFont="1" applyBorder="1"/>
    <xf numFmtId="0" fontId="31" fillId="0" borderId="35" xfId="20" applyFont="1" applyBorder="1"/>
    <xf numFmtId="0" fontId="31" fillId="0" borderId="36" xfId="19" applyFont="1" applyBorder="1"/>
    <xf numFmtId="0" fontId="31" fillId="0" borderId="36" xfId="20" applyFont="1" applyBorder="1"/>
    <xf numFmtId="0" fontId="31" fillId="0" borderId="34" xfId="20" applyFont="1" applyBorder="1" applyAlignment="1">
      <alignment horizontal="left"/>
    </xf>
    <xf numFmtId="0" fontId="31" fillId="0" borderId="35" xfId="20" applyFont="1" applyBorder="1" applyAlignment="1">
      <alignment horizontal="left"/>
    </xf>
    <xf numFmtId="0" fontId="31" fillId="0" borderId="36" xfId="20" applyFont="1" applyBorder="1" applyAlignment="1">
      <alignment horizontal="left"/>
    </xf>
    <xf numFmtId="0" fontId="31" fillId="0" borderId="34" xfId="20" applyFont="1" applyBorder="1" applyAlignment="1">
      <alignment vertical="top" wrapText="1"/>
    </xf>
    <xf numFmtId="0" fontId="31" fillId="0" borderId="34" xfId="20" applyFont="1" applyBorder="1" applyAlignment="1">
      <alignment vertical="top"/>
    </xf>
    <xf numFmtId="2" fontId="31" fillId="0" borderId="34" xfId="17" applyNumberFormat="1" applyFont="1" applyBorder="1" applyAlignment="1">
      <alignment horizontal="left" vertical="top"/>
    </xf>
    <xf numFmtId="0" fontId="31" fillId="0" borderId="35" xfId="20" applyFont="1" applyBorder="1" applyAlignment="1">
      <alignment vertical="top" wrapText="1"/>
    </xf>
    <xf numFmtId="0" fontId="31" fillId="0" borderId="35" xfId="20" applyFont="1" applyBorder="1" applyAlignment="1">
      <alignment vertical="top"/>
    </xf>
    <xf numFmtId="2" fontId="31" fillId="0" borderId="35" xfId="17" applyNumberFormat="1" applyFont="1" applyBorder="1" applyAlignment="1">
      <alignment horizontal="left" vertical="top"/>
    </xf>
    <xf numFmtId="0" fontId="31" fillId="0" borderId="36" xfId="20" applyFont="1" applyBorder="1" applyAlignment="1">
      <alignment vertical="top" wrapText="1"/>
    </xf>
    <xf numFmtId="0" fontId="31" fillId="0" borderId="36" xfId="20" applyFont="1" applyBorder="1" applyAlignment="1">
      <alignment vertical="top"/>
    </xf>
    <xf numFmtId="2" fontId="31" fillId="0" borderId="36" xfId="17" applyNumberFormat="1" applyFont="1" applyBorder="1" applyAlignment="1">
      <alignment horizontal="left" vertical="top"/>
    </xf>
    <xf numFmtId="0" fontId="25" fillId="0" borderId="34" xfId="0" applyFont="1" applyBorder="1" applyAlignment="1">
      <alignment horizontal="right" vertical="top"/>
    </xf>
    <xf numFmtId="0" fontId="31" fillId="0" borderId="34" xfId="0" applyFont="1" applyBorder="1"/>
    <xf numFmtId="0" fontId="25" fillId="0" borderId="35" xfId="0" applyFont="1" applyBorder="1" applyAlignment="1">
      <alignment horizontal="right" vertical="top"/>
    </xf>
    <xf numFmtId="0" fontId="31" fillId="0" borderId="35" xfId="0" applyFont="1" applyBorder="1"/>
    <xf numFmtId="0" fontId="25" fillId="0" borderId="36" xfId="0" applyFont="1" applyBorder="1" applyAlignment="1">
      <alignment horizontal="right" vertical="top"/>
    </xf>
    <xf numFmtId="0" fontId="31" fillId="0" borderId="36" xfId="0" applyFont="1" applyBorder="1"/>
    <xf numFmtId="0" fontId="31" fillId="0" borderId="34" xfId="0" applyFont="1" applyBorder="1" applyAlignment="1">
      <alignment vertical="top" wrapText="1"/>
    </xf>
    <xf numFmtId="0" fontId="31" fillId="0" borderId="34" xfId="0" applyFont="1" applyBorder="1" applyAlignment="1">
      <alignment vertical="top"/>
    </xf>
    <xf numFmtId="0" fontId="31" fillId="0" borderId="35" xfId="0" applyFont="1" applyBorder="1" applyAlignment="1">
      <alignment vertical="top" wrapText="1"/>
    </xf>
    <xf numFmtId="0" fontId="31" fillId="0" borderId="35" xfId="0" applyFont="1" applyBorder="1" applyAlignment="1">
      <alignment vertical="top"/>
    </xf>
    <xf numFmtId="0" fontId="31" fillId="0" borderId="36" xfId="0" applyFont="1" applyBorder="1" applyAlignment="1">
      <alignment vertical="top" wrapText="1"/>
    </xf>
    <xf numFmtId="0" fontId="31" fillId="0" borderId="36" xfId="0" applyFont="1" applyBorder="1" applyAlignment="1">
      <alignment vertical="top"/>
    </xf>
    <xf numFmtId="0" fontId="25" fillId="8" borderId="18" xfId="0" applyFont="1" applyFill="1" applyBorder="1"/>
    <xf numFmtId="49" fontId="28" fillId="8" borderId="17" xfId="0" applyNumberFormat="1" applyFont="1" applyFill="1" applyBorder="1" applyAlignment="1">
      <alignment vertical="top"/>
    </xf>
    <xf numFmtId="49" fontId="25" fillId="8" borderId="17" xfId="0" applyNumberFormat="1" applyFont="1" applyFill="1" applyBorder="1"/>
    <xf numFmtId="0" fontId="25" fillId="8" borderId="17" xfId="0" applyFont="1" applyFill="1" applyBorder="1" applyAlignment="1">
      <alignment horizontal="center"/>
    </xf>
    <xf numFmtId="4" fontId="25" fillId="8" borderId="17" xfId="0" applyNumberFormat="1" applyFont="1" applyFill="1" applyBorder="1"/>
    <xf numFmtId="0" fontId="25" fillId="8" borderId="17" xfId="0" applyFont="1" applyFill="1" applyBorder="1"/>
    <xf numFmtId="0" fontId="25" fillId="8" borderId="19" xfId="0" applyFont="1" applyFill="1" applyBorder="1" applyAlignment="1">
      <alignment horizontal="center"/>
    </xf>
    <xf numFmtId="49" fontId="25" fillId="0" borderId="0" xfId="0" applyNumberFormat="1" applyFont="1"/>
    <xf numFmtId="4" fontId="25" fillId="0" borderId="0" xfId="0" applyNumberFormat="1" applyFont="1"/>
    <xf numFmtId="164" fontId="25" fillId="7" borderId="31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8" fillId="7" borderId="0" xfId="0" applyFont="1" applyFill="1" applyAlignment="1">
      <alignment horizontal="left" vertical="top" wrapText="1"/>
    </xf>
    <xf numFmtId="0" fontId="25" fillId="8" borderId="0" xfId="0" applyFont="1" applyFill="1" applyAlignment="1">
      <alignment horizontal="center"/>
    </xf>
    <xf numFmtId="0" fontId="25" fillId="3" borderId="31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31" fillId="0" borderId="37" xfId="15" applyFont="1" applyBorder="1"/>
    <xf numFmtId="0" fontId="31" fillId="0" borderId="37" xfId="16" applyFont="1" applyBorder="1"/>
    <xf numFmtId="2" fontId="31" fillId="0" borderId="37" xfId="17" applyNumberFormat="1" applyFont="1" applyBorder="1" applyAlignment="1">
      <alignment horizontal="left"/>
    </xf>
    <xf numFmtId="16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49" fontId="25" fillId="0" borderId="30" xfId="0" applyNumberFormat="1" applyFont="1" applyBorder="1" applyAlignment="1">
      <alignment horizontal="left" vertical="top"/>
    </xf>
    <xf numFmtId="0" fontId="25" fillId="0" borderId="37" xfId="0" applyFont="1" applyBorder="1" applyAlignment="1">
      <alignment horizontal="right" vertical="top"/>
    </xf>
    <xf numFmtId="49" fontId="25" fillId="0" borderId="38" xfId="0" applyNumberFormat="1" applyFont="1" applyBorder="1" applyAlignment="1">
      <alignment horizontal="left" vertical="top" wrapText="1"/>
    </xf>
    <xf numFmtId="0" fontId="31" fillId="0" borderId="38" xfId="16" applyFont="1" applyBorder="1"/>
    <xf numFmtId="2" fontId="31" fillId="0" borderId="38" xfId="17" applyNumberFormat="1" applyFont="1" applyBorder="1" applyAlignment="1">
      <alignment horizontal="left"/>
    </xf>
    <xf numFmtId="0" fontId="25" fillId="0" borderId="38" xfId="0" applyFont="1" applyBorder="1" applyAlignment="1">
      <alignment horizontal="right" vertical="top"/>
    </xf>
    <xf numFmtId="0" fontId="31" fillId="0" borderId="32" xfId="15" applyFont="1" applyBorder="1"/>
    <xf numFmtId="49" fontId="25" fillId="0" borderId="37" xfId="0" applyNumberFormat="1" applyFont="1" applyBorder="1" applyAlignment="1">
      <alignment horizontal="left" vertical="top" wrapText="1"/>
    </xf>
    <xf numFmtId="0" fontId="31" fillId="0" borderId="37" xfId="0" applyFont="1" applyBorder="1"/>
    <xf numFmtId="2" fontId="31" fillId="0" borderId="37" xfId="17" applyNumberFormat="1" applyFont="1" applyBorder="1" applyAlignment="1">
      <alignment horizontal="left" vertical="top"/>
    </xf>
    <xf numFmtId="164" fontId="25" fillId="0" borderId="34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top" wrapText="1" shrinkToFit="1"/>
    </xf>
    <xf numFmtId="164" fontId="25" fillId="0" borderId="34" xfId="0" applyNumberFormat="1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top" shrinkToFit="1"/>
    </xf>
    <xf numFmtId="0" fontId="28" fillId="7" borderId="39" xfId="0" applyFont="1" applyFill="1" applyBorder="1" applyAlignment="1">
      <alignment horizontal="left" vertical="top" wrapText="1"/>
    </xf>
    <xf numFmtId="0" fontId="28" fillId="7" borderId="39" xfId="0" applyFont="1" applyFill="1" applyBorder="1" applyAlignment="1">
      <alignment horizontal="center" vertical="center" wrapText="1"/>
    </xf>
    <xf numFmtId="0" fontId="25" fillId="7" borderId="30" xfId="0" applyFont="1" applyFill="1" applyBorder="1" applyAlignment="1">
      <alignment horizontal="center" vertical="top" shrinkToFit="1"/>
    </xf>
    <xf numFmtId="0" fontId="25" fillId="7" borderId="30" xfId="0" applyFont="1" applyFill="1" applyBorder="1" applyAlignment="1">
      <alignment horizontal="center" vertical="center" shrinkToFit="1"/>
    </xf>
    <xf numFmtId="164" fontId="25" fillId="7" borderId="39" xfId="0" applyNumberFormat="1" applyFont="1" applyFill="1" applyBorder="1" applyAlignment="1">
      <alignment horizontal="center" vertical="top" shrinkToFit="1"/>
    </xf>
    <xf numFmtId="164" fontId="25" fillId="7" borderId="39" xfId="0" applyNumberFormat="1" applyFont="1" applyFill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top" shrinkToFit="1"/>
    </xf>
    <xf numFmtId="164" fontId="31" fillId="6" borderId="34" xfId="18" applyNumberFormat="1" applyFont="1" applyFill="1" applyBorder="1" applyAlignment="1" applyProtection="1">
      <alignment horizontal="left"/>
      <protection locked="0"/>
    </xf>
    <xf numFmtId="164" fontId="31" fillId="6" borderId="37" xfId="18" applyNumberFormat="1" applyFont="1" applyFill="1" applyBorder="1" applyAlignment="1" applyProtection="1">
      <alignment horizontal="left"/>
      <protection locked="0"/>
    </xf>
    <xf numFmtId="164" fontId="31" fillId="6" borderId="35" xfId="18" applyNumberFormat="1" applyFont="1" applyFill="1" applyBorder="1" applyAlignment="1" applyProtection="1">
      <alignment horizontal="left"/>
      <protection locked="0"/>
    </xf>
    <xf numFmtId="164" fontId="31" fillId="6" borderId="36" xfId="18" applyNumberFormat="1" applyFont="1" applyFill="1" applyBorder="1" applyAlignment="1" applyProtection="1">
      <alignment horizontal="left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31" fillId="6" borderId="34" xfId="18" applyNumberFormat="1" applyFont="1" applyFill="1" applyBorder="1" applyAlignment="1" applyProtection="1">
      <alignment horizontal="left" vertical="top"/>
      <protection locked="0"/>
    </xf>
    <xf numFmtId="164" fontId="31" fillId="6" borderId="35" xfId="18" applyNumberFormat="1" applyFont="1" applyFill="1" applyBorder="1" applyAlignment="1" applyProtection="1">
      <alignment horizontal="left" vertical="top"/>
      <protection locked="0"/>
    </xf>
    <xf numFmtId="164" fontId="31" fillId="6" borderId="36" xfId="18" applyNumberFormat="1" applyFont="1" applyFill="1" applyBorder="1" applyAlignment="1" applyProtection="1">
      <alignment horizontal="left" vertical="top"/>
      <protection locked="0"/>
    </xf>
    <xf numFmtId="164" fontId="31" fillId="6" borderId="37" xfId="18" applyNumberFormat="1" applyFont="1" applyFill="1" applyBorder="1" applyAlignment="1" applyProtection="1">
      <alignment horizontal="left" vertical="top"/>
      <protection locked="0"/>
    </xf>
    <xf numFmtId="2" fontId="25" fillId="8" borderId="0" xfId="0" applyNumberFormat="1" applyFont="1" applyFill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21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" xfId="20" xr:uid="{AD7A6AAD-03D3-456D-BA0F-3093E8AC8B83}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D0083375-5D92-4563-9480-C31AC29DC89F}"/>
    <cellStyle name="Normální 6" xfId="16" xr:uid="{A585400C-3CD6-4F65-9926-5AAE266C435C}"/>
    <cellStyle name="Normální 7" xfId="17" xr:uid="{67C6E5CE-CB73-4F58-B4D8-9801BC93919B}"/>
    <cellStyle name="Normální 8" xfId="18" xr:uid="{65C8E6C9-7122-4960-9B79-866C7F409818}"/>
    <cellStyle name="Normální 9" xfId="19" xr:uid="{E92A4843-015C-472F-B711-BFE5EEA0318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" zoomScaleNormal="100" zoomScaleSheetLayoutView="100" workbookViewId="0">
      <selection activeCell="E17" sqref="E17:F17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93" t="s">
        <v>1</v>
      </c>
      <c r="B1" s="287" t="s">
        <v>2</v>
      </c>
      <c r="C1" s="288"/>
      <c r="D1" s="288"/>
      <c r="E1" s="288"/>
      <c r="F1" s="288"/>
      <c r="G1" s="288"/>
      <c r="H1" s="288"/>
      <c r="I1" s="288"/>
      <c r="J1" s="289"/>
    </row>
    <row r="2" spans="1:15" ht="23.25" customHeight="1">
      <c r="A2" s="94"/>
      <c r="B2" s="95" t="s">
        <v>3</v>
      </c>
      <c r="C2" s="96"/>
      <c r="D2" s="290" t="s">
        <v>72</v>
      </c>
      <c r="E2" s="291"/>
      <c r="F2" s="291"/>
      <c r="G2" s="291"/>
      <c r="H2" s="291"/>
      <c r="I2" s="291"/>
      <c r="J2" s="292"/>
      <c r="O2" s="97"/>
    </row>
    <row r="3" spans="1:15" ht="23.25" customHeight="1">
      <c r="A3" s="94"/>
      <c r="B3" s="98" t="s">
        <v>4</v>
      </c>
      <c r="C3" s="99"/>
      <c r="D3" s="293" t="s">
        <v>78</v>
      </c>
      <c r="E3" s="294"/>
      <c r="F3" s="294"/>
      <c r="G3" s="294"/>
      <c r="H3" s="294"/>
      <c r="I3" s="294"/>
      <c r="J3" s="295"/>
    </row>
    <row r="4" spans="1:15" ht="23.25" customHeight="1">
      <c r="A4" s="94"/>
      <c r="B4" s="100" t="s">
        <v>5</v>
      </c>
      <c r="C4" s="101"/>
      <c r="D4" s="296" t="s">
        <v>77</v>
      </c>
      <c r="E4" s="297"/>
      <c r="F4" s="297"/>
      <c r="G4" s="297"/>
      <c r="H4" s="297"/>
      <c r="I4" s="297"/>
      <c r="J4" s="298"/>
    </row>
    <row r="5" spans="1:15" ht="24" customHeight="1">
      <c r="A5" s="94"/>
      <c r="B5" s="102" t="s">
        <v>6</v>
      </c>
      <c r="D5" s="103" t="s">
        <v>287</v>
      </c>
      <c r="E5" s="104"/>
      <c r="F5" s="104"/>
      <c r="G5" s="104"/>
      <c r="H5" s="105" t="s">
        <v>67</v>
      </c>
      <c r="I5" s="103"/>
      <c r="J5" s="106"/>
    </row>
    <row r="6" spans="1:15" ht="15.75" customHeight="1">
      <c r="A6" s="94"/>
      <c r="B6" s="107"/>
      <c r="C6" s="104"/>
      <c r="D6" s="103" t="s">
        <v>288</v>
      </c>
      <c r="E6" s="104"/>
      <c r="F6" s="104"/>
      <c r="G6" s="104"/>
      <c r="H6" s="105" t="s">
        <v>70</v>
      </c>
      <c r="I6" s="103"/>
      <c r="J6" s="106"/>
    </row>
    <row r="7" spans="1:15" ht="15.75" customHeight="1">
      <c r="A7" s="94"/>
      <c r="B7" s="108"/>
      <c r="C7" s="109"/>
      <c r="D7" s="110" t="s">
        <v>289</v>
      </c>
      <c r="E7" s="111"/>
      <c r="F7" s="111"/>
      <c r="G7" s="111"/>
      <c r="H7" s="112" t="s">
        <v>71</v>
      </c>
      <c r="I7" s="111"/>
      <c r="J7" s="113"/>
    </row>
    <row r="8" spans="1:15" ht="24" hidden="1" customHeight="1">
      <c r="A8" s="94"/>
      <c r="B8" s="102" t="s">
        <v>7</v>
      </c>
      <c r="D8" s="114"/>
      <c r="H8" s="115" t="s">
        <v>8</v>
      </c>
      <c r="I8" s="114"/>
      <c r="J8" s="106"/>
    </row>
    <row r="9" spans="1:15" ht="15.75" hidden="1" customHeight="1">
      <c r="A9" s="94"/>
      <c r="B9" s="94"/>
      <c r="D9" s="114"/>
      <c r="H9" s="115" t="s">
        <v>9</v>
      </c>
      <c r="I9" s="114"/>
      <c r="J9" s="106"/>
    </row>
    <row r="10" spans="1:15" ht="15.75" hidden="1" customHeight="1">
      <c r="A10" s="94"/>
      <c r="B10" s="116"/>
      <c r="C10" s="117"/>
      <c r="D10" s="118"/>
      <c r="E10" s="119"/>
      <c r="F10" s="119"/>
      <c r="G10" s="120"/>
      <c r="H10" s="120"/>
      <c r="I10" s="121"/>
      <c r="J10" s="113"/>
    </row>
    <row r="11" spans="1:15" ht="24" customHeight="1">
      <c r="A11" s="94"/>
      <c r="B11" s="102" t="s">
        <v>10</v>
      </c>
      <c r="D11" s="299"/>
      <c r="E11" s="299"/>
      <c r="F11" s="299"/>
      <c r="G11" s="299"/>
      <c r="H11" s="115" t="s">
        <v>8</v>
      </c>
      <c r="I11" s="1"/>
      <c r="J11" s="106"/>
    </row>
    <row r="12" spans="1:15" ht="15.75" customHeight="1">
      <c r="A12" s="94"/>
      <c r="B12" s="107"/>
      <c r="C12" s="104"/>
      <c r="D12" s="286"/>
      <c r="E12" s="286"/>
      <c r="F12" s="286"/>
      <c r="G12" s="286"/>
      <c r="H12" s="115" t="s">
        <v>9</v>
      </c>
      <c r="I12" s="1"/>
      <c r="J12" s="106"/>
    </row>
    <row r="13" spans="1:15" ht="15.75" customHeight="1">
      <c r="A13" s="94"/>
      <c r="B13" s="108"/>
      <c r="C13" s="2"/>
      <c r="D13" s="282"/>
      <c r="E13" s="282"/>
      <c r="F13" s="282"/>
      <c r="G13" s="282"/>
      <c r="H13" s="122"/>
      <c r="I13" s="111"/>
      <c r="J13" s="113"/>
    </row>
    <row r="14" spans="1:15" ht="24" hidden="1" customHeight="1">
      <c r="A14" s="94"/>
      <c r="B14" s="123" t="s">
        <v>11</v>
      </c>
      <c r="C14" s="124"/>
      <c r="D14" s="125"/>
      <c r="E14" s="126"/>
      <c r="F14" s="126"/>
      <c r="G14" s="126"/>
      <c r="H14" s="127"/>
      <c r="I14" s="126"/>
      <c r="J14" s="128"/>
    </row>
    <row r="15" spans="1:15" ht="32.25" customHeight="1">
      <c r="A15" s="94"/>
      <c r="B15" s="116" t="s">
        <v>12</v>
      </c>
      <c r="C15" s="129"/>
      <c r="D15" s="120"/>
      <c r="E15" s="283"/>
      <c r="F15" s="283"/>
      <c r="G15" s="284"/>
      <c r="H15" s="284"/>
      <c r="I15" s="284" t="s">
        <v>13</v>
      </c>
      <c r="J15" s="285"/>
    </row>
    <row r="16" spans="1:15" ht="23.25" customHeight="1">
      <c r="A16" s="130" t="s">
        <v>14</v>
      </c>
      <c r="B16" s="131" t="s">
        <v>14</v>
      </c>
      <c r="C16" s="132"/>
      <c r="D16" s="133"/>
      <c r="E16" s="274"/>
      <c r="F16" s="275"/>
      <c r="G16" s="274"/>
      <c r="H16" s="275"/>
      <c r="I16" s="274">
        <f>SUMIF(F47:F47,A16,I47:I47)+SUMIF(F47:F47,"PSU",I47:I47)</f>
        <v>0</v>
      </c>
      <c r="J16" s="276"/>
    </row>
    <row r="17" spans="1:10" ht="23.25" customHeight="1">
      <c r="A17" s="130" t="s">
        <v>15</v>
      </c>
      <c r="B17" s="131" t="s">
        <v>15</v>
      </c>
      <c r="C17" s="132"/>
      <c r="D17" s="133"/>
      <c r="E17" s="274"/>
      <c r="F17" s="275"/>
      <c r="G17" s="274"/>
      <c r="H17" s="275"/>
      <c r="I17" s="274">
        <f>SUMIF(F47:F47,A17,I47:I47)</f>
        <v>0</v>
      </c>
      <c r="J17" s="276"/>
    </row>
    <row r="18" spans="1:10" ht="23.25" customHeight="1">
      <c r="A18" s="130" t="s">
        <v>16</v>
      </c>
      <c r="B18" s="131" t="s">
        <v>16</v>
      </c>
      <c r="C18" s="132"/>
      <c r="D18" s="133"/>
      <c r="E18" s="274"/>
      <c r="F18" s="275"/>
      <c r="G18" s="274"/>
      <c r="H18" s="275"/>
      <c r="I18" s="274">
        <f>SUMIF(F47:F47,A18,I47:I47)</f>
        <v>0</v>
      </c>
      <c r="J18" s="276"/>
    </row>
    <row r="19" spans="1:10" ht="23.25" customHeight="1">
      <c r="A19" s="130" t="s">
        <v>17</v>
      </c>
      <c r="B19" s="131" t="s">
        <v>18</v>
      </c>
      <c r="C19" s="132"/>
      <c r="D19" s="133"/>
      <c r="E19" s="274"/>
      <c r="F19" s="275"/>
      <c r="G19" s="274"/>
      <c r="H19" s="275"/>
      <c r="I19" s="274">
        <f>SUMIF(F47:F47,A19,I47:I47)</f>
        <v>0</v>
      </c>
      <c r="J19" s="276"/>
    </row>
    <row r="20" spans="1:10" ht="23.25" customHeight="1">
      <c r="A20" s="130" t="s">
        <v>19</v>
      </c>
      <c r="B20" s="131" t="s">
        <v>20</v>
      </c>
      <c r="C20" s="132"/>
      <c r="D20" s="133"/>
      <c r="E20" s="274"/>
      <c r="F20" s="275"/>
      <c r="G20" s="274"/>
      <c r="H20" s="275"/>
      <c r="I20" s="274">
        <f>SUMIF(F47:F47,A20,I47:I47)</f>
        <v>0</v>
      </c>
      <c r="J20" s="276"/>
    </row>
    <row r="21" spans="1:10" ht="23.25" customHeight="1">
      <c r="A21" s="94"/>
      <c r="B21" s="134" t="s">
        <v>13</v>
      </c>
      <c r="C21" s="135"/>
      <c r="D21" s="136"/>
      <c r="E21" s="277"/>
      <c r="F21" s="278"/>
      <c r="G21" s="277"/>
      <c r="H21" s="278"/>
      <c r="I21" s="277">
        <f>SUM(I16:J20)</f>
        <v>0</v>
      </c>
      <c r="J21" s="279"/>
    </row>
    <row r="22" spans="1:10" ht="33" customHeight="1">
      <c r="A22" s="94"/>
      <c r="B22" s="137" t="s">
        <v>21</v>
      </c>
      <c r="C22" s="132"/>
      <c r="D22" s="133"/>
      <c r="E22" s="138"/>
      <c r="F22" s="139"/>
      <c r="G22" s="140"/>
      <c r="H22" s="140"/>
      <c r="I22" s="140"/>
      <c r="J22" s="141"/>
    </row>
    <row r="23" spans="1:10" ht="23.25" customHeight="1">
      <c r="A23" s="94"/>
      <c r="B23" s="142" t="s">
        <v>22</v>
      </c>
      <c r="C23" s="132"/>
      <c r="D23" s="133"/>
      <c r="E23" s="143">
        <v>15</v>
      </c>
      <c r="F23" s="139" t="s">
        <v>23</v>
      </c>
      <c r="G23" s="272">
        <v>0</v>
      </c>
      <c r="H23" s="273"/>
      <c r="I23" s="273"/>
      <c r="J23" s="141" t="str">
        <f t="shared" ref="J23:J28" si="0">Mena</f>
        <v>CZK</v>
      </c>
    </row>
    <row r="24" spans="1:10" ht="23.25" customHeight="1">
      <c r="A24" s="94"/>
      <c r="B24" s="142" t="s">
        <v>24</v>
      </c>
      <c r="C24" s="132"/>
      <c r="D24" s="133"/>
      <c r="E24" s="143">
        <f>SazbaDPH1</f>
        <v>15</v>
      </c>
      <c r="F24" s="139" t="s">
        <v>23</v>
      </c>
      <c r="G24" s="280">
        <f>ZakladDPHSni*SazbaDPH1/100</f>
        <v>0</v>
      </c>
      <c r="H24" s="281"/>
      <c r="I24" s="281"/>
      <c r="J24" s="141" t="str">
        <f t="shared" si="0"/>
        <v>CZK</v>
      </c>
    </row>
    <row r="25" spans="1:10" ht="23.25" customHeight="1">
      <c r="A25" s="94"/>
      <c r="B25" s="142" t="s">
        <v>25</v>
      </c>
      <c r="C25" s="132"/>
      <c r="D25" s="133"/>
      <c r="E25" s="143">
        <v>21</v>
      </c>
      <c r="F25" s="139" t="s">
        <v>23</v>
      </c>
      <c r="G25" s="272">
        <f>I21</f>
        <v>0</v>
      </c>
      <c r="H25" s="273"/>
      <c r="I25" s="273"/>
      <c r="J25" s="141" t="str">
        <f t="shared" si="0"/>
        <v>CZK</v>
      </c>
    </row>
    <row r="26" spans="1:10" ht="23.25" customHeight="1">
      <c r="A26" s="94"/>
      <c r="B26" s="144" t="s">
        <v>26</v>
      </c>
      <c r="C26" s="145"/>
      <c r="D26" s="120"/>
      <c r="E26" s="146">
        <f>SazbaDPH2</f>
        <v>21</v>
      </c>
      <c r="F26" s="147" t="s">
        <v>23</v>
      </c>
      <c r="G26" s="254">
        <f>ZakladDPHZakl*SazbaDPH2/100</f>
        <v>0</v>
      </c>
      <c r="H26" s="255"/>
      <c r="I26" s="255"/>
      <c r="J26" s="148" t="str">
        <f t="shared" si="0"/>
        <v>CZK</v>
      </c>
    </row>
    <row r="27" spans="1:10" ht="23.25" customHeight="1" thickBot="1">
      <c r="A27" s="94"/>
      <c r="B27" s="102" t="s">
        <v>27</v>
      </c>
      <c r="C27" s="149"/>
      <c r="D27" s="150"/>
      <c r="E27" s="149"/>
      <c r="F27" s="151"/>
      <c r="G27" s="256">
        <f>0</f>
        <v>0</v>
      </c>
      <c r="H27" s="256"/>
      <c r="I27" s="256"/>
      <c r="J27" s="152" t="str">
        <f t="shared" si="0"/>
        <v>CZK</v>
      </c>
    </row>
    <row r="28" spans="1:10" ht="27.75" hidden="1" customHeight="1">
      <c r="A28" s="94"/>
      <c r="B28" s="153" t="s">
        <v>28</v>
      </c>
      <c r="C28" s="154"/>
      <c r="D28" s="154"/>
      <c r="E28" s="155"/>
      <c r="F28" s="156"/>
      <c r="G28" s="257" t="e">
        <f>ZakladDPHSniVypocet+ZakladDPHZaklVypocet</f>
        <v>#REF!</v>
      </c>
      <c r="H28" s="257"/>
      <c r="I28" s="257"/>
      <c r="J28" s="157" t="str">
        <f t="shared" si="0"/>
        <v>CZK</v>
      </c>
    </row>
    <row r="29" spans="1:10" ht="27.75" customHeight="1" thickBot="1">
      <c r="A29" s="94"/>
      <c r="B29" s="153" t="s">
        <v>29</v>
      </c>
      <c r="C29" s="158"/>
      <c r="D29" s="158"/>
      <c r="E29" s="158"/>
      <c r="F29" s="158"/>
      <c r="G29" s="258">
        <f>ZakladDPHSni+DPHSni+ZakladDPHZakl+DPHZakl+Zaokrouhleni</f>
        <v>0</v>
      </c>
      <c r="H29" s="258"/>
      <c r="I29" s="258"/>
      <c r="J29" s="159" t="s">
        <v>30</v>
      </c>
    </row>
    <row r="30" spans="1:10" ht="12.75" customHeight="1">
      <c r="A30" s="94"/>
      <c r="B30" s="94"/>
      <c r="J30" s="160"/>
    </row>
    <row r="31" spans="1:10" ht="78.75" customHeight="1">
      <c r="A31" s="94"/>
      <c r="B31" s="259"/>
      <c r="C31" s="260"/>
      <c r="D31" s="260"/>
      <c r="E31" s="260"/>
      <c r="F31" s="260"/>
      <c r="G31" s="260"/>
      <c r="H31" s="260"/>
      <c r="I31" s="260"/>
      <c r="J31" s="261"/>
    </row>
    <row r="32" spans="1:10" ht="18.75" customHeight="1">
      <c r="A32" s="94"/>
      <c r="B32" s="161"/>
      <c r="C32" s="162" t="s">
        <v>31</v>
      </c>
      <c r="D32" s="163"/>
      <c r="E32" s="163"/>
      <c r="F32" s="162" t="s">
        <v>32</v>
      </c>
      <c r="G32" s="163"/>
      <c r="H32" s="164">
        <f ca="1">TODAY()</f>
        <v>45504</v>
      </c>
      <c r="I32" s="163"/>
      <c r="J32" s="160"/>
    </row>
    <row r="33" spans="1:10" ht="47.25" customHeight="1">
      <c r="A33" s="94"/>
      <c r="B33" s="94"/>
      <c r="J33" s="160"/>
    </row>
    <row r="34" spans="1:10" s="166" customFormat="1" ht="18.75" customHeight="1">
      <c r="A34" s="165"/>
      <c r="B34" s="165"/>
      <c r="D34" s="167"/>
      <c r="E34" s="167"/>
      <c r="G34" s="167"/>
      <c r="H34" s="167"/>
      <c r="I34" s="167"/>
      <c r="J34" s="168"/>
    </row>
    <row r="35" spans="1:10" ht="12.75" customHeight="1">
      <c r="A35" s="94"/>
      <c r="B35" s="94"/>
      <c r="D35" s="262" t="s">
        <v>33</v>
      </c>
      <c r="E35" s="262"/>
      <c r="H35" s="169" t="s">
        <v>34</v>
      </c>
      <c r="J35" s="160"/>
    </row>
    <row r="36" spans="1:10" ht="13.5" customHeight="1" thickBot="1">
      <c r="A36" s="170"/>
      <c r="B36" s="170"/>
      <c r="C36" s="171"/>
      <c r="D36" s="171"/>
      <c r="E36" s="171"/>
      <c r="F36" s="171"/>
      <c r="G36" s="171"/>
      <c r="H36" s="171"/>
      <c r="I36" s="171"/>
      <c r="J36" s="172"/>
    </row>
    <row r="37" spans="1:10" ht="27" hidden="1" customHeight="1">
      <c r="B37" s="173" t="s">
        <v>35</v>
      </c>
      <c r="C37" s="174"/>
      <c r="D37" s="174"/>
      <c r="E37" s="174"/>
      <c r="F37" s="175"/>
      <c r="G37" s="175"/>
      <c r="H37" s="175"/>
      <c r="I37" s="175"/>
      <c r="J37" s="174"/>
    </row>
    <row r="38" spans="1:10" ht="25.5" hidden="1" customHeight="1">
      <c r="A38" s="176" t="s">
        <v>36</v>
      </c>
      <c r="B38" s="177" t="s">
        <v>37</v>
      </c>
      <c r="C38" s="178" t="s">
        <v>38</v>
      </c>
      <c r="D38" s="179"/>
      <c r="E38" s="179"/>
      <c r="F38" s="180" t="str">
        <f>B23</f>
        <v>Základ pro sníženou DPH</v>
      </c>
      <c r="G38" s="180" t="str">
        <f>B25</f>
        <v>Základ pro základní DPH</v>
      </c>
      <c r="H38" s="181" t="s">
        <v>39</v>
      </c>
      <c r="I38" s="181" t="s">
        <v>0</v>
      </c>
      <c r="J38" s="182" t="s">
        <v>23</v>
      </c>
    </row>
    <row r="39" spans="1:10" ht="25.5" hidden="1" customHeight="1">
      <c r="A39" s="176">
        <v>1</v>
      </c>
      <c r="B39" s="183" t="s">
        <v>40</v>
      </c>
      <c r="C39" s="263" t="s">
        <v>41</v>
      </c>
      <c r="D39" s="264"/>
      <c r="E39" s="264"/>
      <c r="F39" s="184" t="e">
        <f>[1]Pol!O210</f>
        <v>#REF!</v>
      </c>
      <c r="G39" s="185" t="e">
        <f>[1]Pol!P210</f>
        <v>#REF!</v>
      </c>
      <c r="H39" s="186" t="e">
        <f>(F39*SazbaDPH1/100)+(G39*SazbaDPH2/100)</f>
        <v>#REF!</v>
      </c>
      <c r="I39" s="186" t="e">
        <f>F39+G39+H39</f>
        <v>#REF!</v>
      </c>
      <c r="J39" s="187" t="e">
        <f>IF(CenaCelkemVypocet=0,"",I39/CenaCelkemVypocet*100)</f>
        <v>#REF!</v>
      </c>
    </row>
    <row r="40" spans="1:10" ht="25.5" hidden="1" customHeight="1">
      <c r="A40" s="176"/>
      <c r="B40" s="265" t="s">
        <v>42</v>
      </c>
      <c r="C40" s="266"/>
      <c r="D40" s="266"/>
      <c r="E40" s="267"/>
      <c r="F40" s="188" t="e">
        <f>SUMIF(A39:A39,"=1",F39:F39)</f>
        <v>#REF!</v>
      </c>
      <c r="G40" s="189" t="e">
        <f>SUMIF(A39:A39,"=1",G39:G39)</f>
        <v>#REF!</v>
      </c>
      <c r="H40" s="189" t="e">
        <f>SUMIF(A39:A39,"=1",H39:H39)</f>
        <v>#REF!</v>
      </c>
      <c r="I40" s="189" t="e">
        <f>SUMIF(A39:A39,"=1",I39:I39)</f>
        <v>#REF!</v>
      </c>
      <c r="J40" s="190" t="e">
        <f>SUMIF(A39:A39,"=1",J39:J39)</f>
        <v>#REF!</v>
      </c>
    </row>
    <row r="44" spans="1:10" ht="15.75">
      <c r="B44" s="191" t="s">
        <v>43</v>
      </c>
    </row>
    <row r="46" spans="1:10" ht="25.5" customHeight="1">
      <c r="A46" s="192"/>
      <c r="B46" s="193" t="s">
        <v>37</v>
      </c>
      <c r="C46" s="193" t="s">
        <v>38</v>
      </c>
      <c r="D46" s="194"/>
      <c r="E46" s="194"/>
      <c r="F46" s="195" t="s">
        <v>44</v>
      </c>
      <c r="G46" s="195"/>
      <c r="H46" s="195"/>
      <c r="I46" s="268" t="s">
        <v>13</v>
      </c>
      <c r="J46" s="268"/>
    </row>
    <row r="47" spans="1:10" ht="25.5" customHeight="1">
      <c r="A47" s="196"/>
      <c r="B47" s="197"/>
      <c r="C47" s="269" t="s">
        <v>77</v>
      </c>
      <c r="D47" s="270"/>
      <c r="E47" s="270"/>
      <c r="F47" s="198" t="s">
        <v>15</v>
      </c>
      <c r="G47" s="199"/>
      <c r="H47" s="199"/>
      <c r="I47" s="271">
        <f>Pol!G8</f>
        <v>0</v>
      </c>
      <c r="J47" s="271"/>
    </row>
    <row r="48" spans="1:10" ht="25.5" customHeight="1">
      <c r="A48" s="200"/>
      <c r="B48" s="201" t="s">
        <v>0</v>
      </c>
      <c r="C48" s="201"/>
      <c r="D48" s="202"/>
      <c r="E48" s="202"/>
      <c r="F48" s="203"/>
      <c r="G48" s="204"/>
      <c r="H48" s="204"/>
      <c r="I48" s="253">
        <f>SUM(I47:I47)</f>
        <v>0</v>
      </c>
      <c r="J48" s="253"/>
    </row>
    <row r="49" spans="6:10">
      <c r="F49" s="205"/>
      <c r="G49" s="205"/>
      <c r="H49" s="205"/>
      <c r="I49" s="205"/>
      <c r="J49" s="205"/>
    </row>
    <row r="50" spans="6:10">
      <c r="F50" s="205"/>
      <c r="G50" s="205"/>
      <c r="H50" s="205"/>
      <c r="I50" s="205"/>
      <c r="J50" s="205"/>
    </row>
    <row r="51" spans="6:10">
      <c r="F51" s="205"/>
      <c r="G51" s="205"/>
      <c r="H51" s="205"/>
      <c r="I51" s="205"/>
      <c r="J51" s="205"/>
    </row>
  </sheetData>
  <sheetProtection algorithmName="SHA-512" hashValue="BHvV7nzkTRK0/3MjG27jnEYxDte37uNmijiOK54o6k4J6tdHIX+fCXDepxuHldUG4pdCcWodgvgSaOvf5IcSsw==" saltValue="9E8PFRLxXZavX386o2+X6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2"/>
  <sheetViews>
    <sheetView showZeros="0" view="pageBreakPreview" topLeftCell="A7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90" customWidth="1"/>
    <col min="3" max="3" width="85.33203125" style="90" customWidth="1"/>
    <col min="4" max="4" width="8.6640625" style="3" customWidth="1"/>
    <col min="5" max="5" width="10.1640625" style="91" customWidth="1"/>
    <col min="6" max="6" width="14" style="4" customWidth="1"/>
    <col min="7" max="7" width="14.83203125" style="4" customWidth="1"/>
    <col min="8" max="8" width="10.6640625" style="3" hidden="1" customWidth="1"/>
    <col min="9" max="9" width="17.33203125" style="3" customWidth="1"/>
    <col min="10" max="10" width="17.33203125" style="211" customWidth="1"/>
    <col min="11" max="15" width="9.33203125" style="4"/>
    <col min="16" max="26" width="0" style="4" hidden="1" customWidth="1"/>
    <col min="27" max="257" width="9.33203125" style="4"/>
    <col min="258" max="258" width="5" style="4" customWidth="1"/>
    <col min="259" max="259" width="16.83203125" style="4" customWidth="1"/>
    <col min="260" max="260" width="59.1640625" style="4" customWidth="1"/>
    <col min="261" max="261" width="5.33203125" style="4" customWidth="1"/>
    <col min="262" max="262" width="12.33203125" style="4" customWidth="1"/>
    <col min="263" max="263" width="11.5" style="4" customWidth="1"/>
    <col min="264" max="264" width="14.83203125" style="4" customWidth="1"/>
    <col min="265" max="265" width="10.6640625" style="4" customWidth="1"/>
    <col min="266" max="271" width="9.33203125" style="4"/>
    <col min="272" max="282" width="0" style="4" hidden="1" customWidth="1"/>
    <col min="283" max="513" width="9.33203125" style="4"/>
    <col min="514" max="514" width="5" style="4" customWidth="1"/>
    <col min="515" max="515" width="16.83203125" style="4" customWidth="1"/>
    <col min="516" max="516" width="59.1640625" style="4" customWidth="1"/>
    <col min="517" max="517" width="5.33203125" style="4" customWidth="1"/>
    <col min="518" max="518" width="12.33203125" style="4" customWidth="1"/>
    <col min="519" max="519" width="11.5" style="4" customWidth="1"/>
    <col min="520" max="520" width="14.83203125" style="4" customWidth="1"/>
    <col min="521" max="521" width="10.6640625" style="4" customWidth="1"/>
    <col min="522" max="527" width="9.33203125" style="4"/>
    <col min="528" max="538" width="0" style="4" hidden="1" customWidth="1"/>
    <col min="539" max="769" width="9.33203125" style="4"/>
    <col min="770" max="770" width="5" style="4" customWidth="1"/>
    <col min="771" max="771" width="16.83203125" style="4" customWidth="1"/>
    <col min="772" max="772" width="59.1640625" style="4" customWidth="1"/>
    <col min="773" max="773" width="5.33203125" style="4" customWidth="1"/>
    <col min="774" max="774" width="12.33203125" style="4" customWidth="1"/>
    <col min="775" max="775" width="11.5" style="4" customWidth="1"/>
    <col min="776" max="776" width="14.83203125" style="4" customWidth="1"/>
    <col min="777" max="777" width="10.6640625" style="4" customWidth="1"/>
    <col min="778" max="783" width="9.33203125" style="4"/>
    <col min="784" max="794" width="0" style="4" hidden="1" customWidth="1"/>
    <col min="795" max="1025" width="9.33203125" style="4"/>
    <col min="1026" max="1026" width="5" style="4" customWidth="1"/>
    <col min="1027" max="1027" width="16.83203125" style="4" customWidth="1"/>
    <col min="1028" max="1028" width="59.1640625" style="4" customWidth="1"/>
    <col min="1029" max="1029" width="5.33203125" style="4" customWidth="1"/>
    <col min="1030" max="1030" width="12.33203125" style="4" customWidth="1"/>
    <col min="1031" max="1031" width="11.5" style="4" customWidth="1"/>
    <col min="1032" max="1032" width="14.83203125" style="4" customWidth="1"/>
    <col min="1033" max="1033" width="10.6640625" style="4" customWidth="1"/>
    <col min="1034" max="1039" width="9.33203125" style="4"/>
    <col min="1040" max="1050" width="0" style="4" hidden="1" customWidth="1"/>
    <col min="1051" max="1281" width="9.33203125" style="4"/>
    <col min="1282" max="1282" width="5" style="4" customWidth="1"/>
    <col min="1283" max="1283" width="16.83203125" style="4" customWidth="1"/>
    <col min="1284" max="1284" width="59.1640625" style="4" customWidth="1"/>
    <col min="1285" max="1285" width="5.33203125" style="4" customWidth="1"/>
    <col min="1286" max="1286" width="12.33203125" style="4" customWidth="1"/>
    <col min="1287" max="1287" width="11.5" style="4" customWidth="1"/>
    <col min="1288" max="1288" width="14.83203125" style="4" customWidth="1"/>
    <col min="1289" max="1289" width="10.6640625" style="4" customWidth="1"/>
    <col min="1290" max="1295" width="9.33203125" style="4"/>
    <col min="1296" max="1306" width="0" style="4" hidden="1" customWidth="1"/>
    <col min="1307" max="1537" width="9.33203125" style="4"/>
    <col min="1538" max="1538" width="5" style="4" customWidth="1"/>
    <col min="1539" max="1539" width="16.83203125" style="4" customWidth="1"/>
    <col min="1540" max="1540" width="59.1640625" style="4" customWidth="1"/>
    <col min="1541" max="1541" width="5.33203125" style="4" customWidth="1"/>
    <col min="1542" max="1542" width="12.33203125" style="4" customWidth="1"/>
    <col min="1543" max="1543" width="11.5" style="4" customWidth="1"/>
    <col min="1544" max="1544" width="14.83203125" style="4" customWidth="1"/>
    <col min="1545" max="1545" width="10.6640625" style="4" customWidth="1"/>
    <col min="1546" max="1551" width="9.33203125" style="4"/>
    <col min="1552" max="1562" width="0" style="4" hidden="1" customWidth="1"/>
    <col min="1563" max="1793" width="9.33203125" style="4"/>
    <col min="1794" max="1794" width="5" style="4" customWidth="1"/>
    <col min="1795" max="1795" width="16.83203125" style="4" customWidth="1"/>
    <col min="1796" max="1796" width="59.1640625" style="4" customWidth="1"/>
    <col min="1797" max="1797" width="5.33203125" style="4" customWidth="1"/>
    <col min="1798" max="1798" width="12.33203125" style="4" customWidth="1"/>
    <col min="1799" max="1799" width="11.5" style="4" customWidth="1"/>
    <col min="1800" max="1800" width="14.83203125" style="4" customWidth="1"/>
    <col min="1801" max="1801" width="10.6640625" style="4" customWidth="1"/>
    <col min="1802" max="1807" width="9.33203125" style="4"/>
    <col min="1808" max="1818" width="0" style="4" hidden="1" customWidth="1"/>
    <col min="1819" max="2049" width="9.33203125" style="4"/>
    <col min="2050" max="2050" width="5" style="4" customWidth="1"/>
    <col min="2051" max="2051" width="16.83203125" style="4" customWidth="1"/>
    <col min="2052" max="2052" width="59.1640625" style="4" customWidth="1"/>
    <col min="2053" max="2053" width="5.33203125" style="4" customWidth="1"/>
    <col min="2054" max="2054" width="12.33203125" style="4" customWidth="1"/>
    <col min="2055" max="2055" width="11.5" style="4" customWidth="1"/>
    <col min="2056" max="2056" width="14.83203125" style="4" customWidth="1"/>
    <col min="2057" max="2057" width="10.6640625" style="4" customWidth="1"/>
    <col min="2058" max="2063" width="9.33203125" style="4"/>
    <col min="2064" max="2074" width="0" style="4" hidden="1" customWidth="1"/>
    <col min="2075" max="2305" width="9.33203125" style="4"/>
    <col min="2306" max="2306" width="5" style="4" customWidth="1"/>
    <col min="2307" max="2307" width="16.83203125" style="4" customWidth="1"/>
    <col min="2308" max="2308" width="59.1640625" style="4" customWidth="1"/>
    <col min="2309" max="2309" width="5.33203125" style="4" customWidth="1"/>
    <col min="2310" max="2310" width="12.33203125" style="4" customWidth="1"/>
    <col min="2311" max="2311" width="11.5" style="4" customWidth="1"/>
    <col min="2312" max="2312" width="14.83203125" style="4" customWidth="1"/>
    <col min="2313" max="2313" width="10.6640625" style="4" customWidth="1"/>
    <col min="2314" max="2319" width="9.33203125" style="4"/>
    <col min="2320" max="2330" width="0" style="4" hidden="1" customWidth="1"/>
    <col min="2331" max="2561" width="9.33203125" style="4"/>
    <col min="2562" max="2562" width="5" style="4" customWidth="1"/>
    <col min="2563" max="2563" width="16.83203125" style="4" customWidth="1"/>
    <col min="2564" max="2564" width="59.1640625" style="4" customWidth="1"/>
    <col min="2565" max="2565" width="5.33203125" style="4" customWidth="1"/>
    <col min="2566" max="2566" width="12.33203125" style="4" customWidth="1"/>
    <col min="2567" max="2567" width="11.5" style="4" customWidth="1"/>
    <col min="2568" max="2568" width="14.83203125" style="4" customWidth="1"/>
    <col min="2569" max="2569" width="10.6640625" style="4" customWidth="1"/>
    <col min="2570" max="2575" width="9.33203125" style="4"/>
    <col min="2576" max="2586" width="0" style="4" hidden="1" customWidth="1"/>
    <col min="2587" max="2817" width="9.33203125" style="4"/>
    <col min="2818" max="2818" width="5" style="4" customWidth="1"/>
    <col min="2819" max="2819" width="16.83203125" style="4" customWidth="1"/>
    <col min="2820" max="2820" width="59.1640625" style="4" customWidth="1"/>
    <col min="2821" max="2821" width="5.33203125" style="4" customWidth="1"/>
    <col min="2822" max="2822" width="12.33203125" style="4" customWidth="1"/>
    <col min="2823" max="2823" width="11.5" style="4" customWidth="1"/>
    <col min="2824" max="2824" width="14.83203125" style="4" customWidth="1"/>
    <col min="2825" max="2825" width="10.6640625" style="4" customWidth="1"/>
    <col min="2826" max="2831" width="9.33203125" style="4"/>
    <col min="2832" max="2842" width="0" style="4" hidden="1" customWidth="1"/>
    <col min="2843" max="3073" width="9.33203125" style="4"/>
    <col min="3074" max="3074" width="5" style="4" customWidth="1"/>
    <col min="3075" max="3075" width="16.83203125" style="4" customWidth="1"/>
    <col min="3076" max="3076" width="59.1640625" style="4" customWidth="1"/>
    <col min="3077" max="3077" width="5.33203125" style="4" customWidth="1"/>
    <col min="3078" max="3078" width="12.33203125" style="4" customWidth="1"/>
    <col min="3079" max="3079" width="11.5" style="4" customWidth="1"/>
    <col min="3080" max="3080" width="14.83203125" style="4" customWidth="1"/>
    <col min="3081" max="3081" width="10.6640625" style="4" customWidth="1"/>
    <col min="3082" max="3087" width="9.33203125" style="4"/>
    <col min="3088" max="3098" width="0" style="4" hidden="1" customWidth="1"/>
    <col min="3099" max="3329" width="9.33203125" style="4"/>
    <col min="3330" max="3330" width="5" style="4" customWidth="1"/>
    <col min="3331" max="3331" width="16.83203125" style="4" customWidth="1"/>
    <col min="3332" max="3332" width="59.1640625" style="4" customWidth="1"/>
    <col min="3333" max="3333" width="5.33203125" style="4" customWidth="1"/>
    <col min="3334" max="3334" width="12.33203125" style="4" customWidth="1"/>
    <col min="3335" max="3335" width="11.5" style="4" customWidth="1"/>
    <col min="3336" max="3336" width="14.83203125" style="4" customWidth="1"/>
    <col min="3337" max="3337" width="10.6640625" style="4" customWidth="1"/>
    <col min="3338" max="3343" width="9.33203125" style="4"/>
    <col min="3344" max="3354" width="0" style="4" hidden="1" customWidth="1"/>
    <col min="3355" max="3585" width="9.33203125" style="4"/>
    <col min="3586" max="3586" width="5" style="4" customWidth="1"/>
    <col min="3587" max="3587" width="16.83203125" style="4" customWidth="1"/>
    <col min="3588" max="3588" width="59.1640625" style="4" customWidth="1"/>
    <col min="3589" max="3589" width="5.33203125" style="4" customWidth="1"/>
    <col min="3590" max="3590" width="12.33203125" style="4" customWidth="1"/>
    <col min="3591" max="3591" width="11.5" style="4" customWidth="1"/>
    <col min="3592" max="3592" width="14.83203125" style="4" customWidth="1"/>
    <col min="3593" max="3593" width="10.6640625" style="4" customWidth="1"/>
    <col min="3594" max="3599" width="9.33203125" style="4"/>
    <col min="3600" max="3610" width="0" style="4" hidden="1" customWidth="1"/>
    <col min="3611" max="3841" width="9.33203125" style="4"/>
    <col min="3842" max="3842" width="5" style="4" customWidth="1"/>
    <col min="3843" max="3843" width="16.83203125" style="4" customWidth="1"/>
    <col min="3844" max="3844" width="59.1640625" style="4" customWidth="1"/>
    <col min="3845" max="3845" width="5.33203125" style="4" customWidth="1"/>
    <col min="3846" max="3846" width="12.33203125" style="4" customWidth="1"/>
    <col min="3847" max="3847" width="11.5" style="4" customWidth="1"/>
    <col min="3848" max="3848" width="14.83203125" style="4" customWidth="1"/>
    <col min="3849" max="3849" width="10.6640625" style="4" customWidth="1"/>
    <col min="3850" max="3855" width="9.33203125" style="4"/>
    <col min="3856" max="3866" width="0" style="4" hidden="1" customWidth="1"/>
    <col min="3867" max="4097" width="9.33203125" style="4"/>
    <col min="4098" max="4098" width="5" style="4" customWidth="1"/>
    <col min="4099" max="4099" width="16.83203125" style="4" customWidth="1"/>
    <col min="4100" max="4100" width="59.1640625" style="4" customWidth="1"/>
    <col min="4101" max="4101" width="5.33203125" style="4" customWidth="1"/>
    <col min="4102" max="4102" width="12.33203125" style="4" customWidth="1"/>
    <col min="4103" max="4103" width="11.5" style="4" customWidth="1"/>
    <col min="4104" max="4104" width="14.83203125" style="4" customWidth="1"/>
    <col min="4105" max="4105" width="10.6640625" style="4" customWidth="1"/>
    <col min="4106" max="4111" width="9.33203125" style="4"/>
    <col min="4112" max="4122" width="0" style="4" hidden="1" customWidth="1"/>
    <col min="4123" max="4353" width="9.33203125" style="4"/>
    <col min="4354" max="4354" width="5" style="4" customWidth="1"/>
    <col min="4355" max="4355" width="16.83203125" style="4" customWidth="1"/>
    <col min="4356" max="4356" width="59.1640625" style="4" customWidth="1"/>
    <col min="4357" max="4357" width="5.33203125" style="4" customWidth="1"/>
    <col min="4358" max="4358" width="12.33203125" style="4" customWidth="1"/>
    <col min="4359" max="4359" width="11.5" style="4" customWidth="1"/>
    <col min="4360" max="4360" width="14.83203125" style="4" customWidth="1"/>
    <col min="4361" max="4361" width="10.6640625" style="4" customWidth="1"/>
    <col min="4362" max="4367" width="9.33203125" style="4"/>
    <col min="4368" max="4378" width="0" style="4" hidden="1" customWidth="1"/>
    <col min="4379" max="4609" width="9.33203125" style="4"/>
    <col min="4610" max="4610" width="5" style="4" customWidth="1"/>
    <col min="4611" max="4611" width="16.83203125" style="4" customWidth="1"/>
    <col min="4612" max="4612" width="59.1640625" style="4" customWidth="1"/>
    <col min="4613" max="4613" width="5.33203125" style="4" customWidth="1"/>
    <col min="4614" max="4614" width="12.33203125" style="4" customWidth="1"/>
    <col min="4615" max="4615" width="11.5" style="4" customWidth="1"/>
    <col min="4616" max="4616" width="14.83203125" style="4" customWidth="1"/>
    <col min="4617" max="4617" width="10.6640625" style="4" customWidth="1"/>
    <col min="4618" max="4623" width="9.33203125" style="4"/>
    <col min="4624" max="4634" width="0" style="4" hidden="1" customWidth="1"/>
    <col min="4635" max="4865" width="9.33203125" style="4"/>
    <col min="4866" max="4866" width="5" style="4" customWidth="1"/>
    <col min="4867" max="4867" width="16.83203125" style="4" customWidth="1"/>
    <col min="4868" max="4868" width="59.1640625" style="4" customWidth="1"/>
    <col min="4869" max="4869" width="5.33203125" style="4" customWidth="1"/>
    <col min="4870" max="4870" width="12.33203125" style="4" customWidth="1"/>
    <col min="4871" max="4871" width="11.5" style="4" customWidth="1"/>
    <col min="4872" max="4872" width="14.83203125" style="4" customWidth="1"/>
    <col min="4873" max="4873" width="10.6640625" style="4" customWidth="1"/>
    <col min="4874" max="4879" width="9.33203125" style="4"/>
    <col min="4880" max="4890" width="0" style="4" hidden="1" customWidth="1"/>
    <col min="4891" max="5121" width="9.33203125" style="4"/>
    <col min="5122" max="5122" width="5" style="4" customWidth="1"/>
    <col min="5123" max="5123" width="16.83203125" style="4" customWidth="1"/>
    <col min="5124" max="5124" width="59.1640625" style="4" customWidth="1"/>
    <col min="5125" max="5125" width="5.33203125" style="4" customWidth="1"/>
    <col min="5126" max="5126" width="12.33203125" style="4" customWidth="1"/>
    <col min="5127" max="5127" width="11.5" style="4" customWidth="1"/>
    <col min="5128" max="5128" width="14.83203125" style="4" customWidth="1"/>
    <col min="5129" max="5129" width="10.6640625" style="4" customWidth="1"/>
    <col min="5130" max="5135" width="9.33203125" style="4"/>
    <col min="5136" max="5146" width="0" style="4" hidden="1" customWidth="1"/>
    <col min="5147" max="5377" width="9.33203125" style="4"/>
    <col min="5378" max="5378" width="5" style="4" customWidth="1"/>
    <col min="5379" max="5379" width="16.83203125" style="4" customWidth="1"/>
    <col min="5380" max="5380" width="59.1640625" style="4" customWidth="1"/>
    <col min="5381" max="5381" width="5.33203125" style="4" customWidth="1"/>
    <col min="5382" max="5382" width="12.33203125" style="4" customWidth="1"/>
    <col min="5383" max="5383" width="11.5" style="4" customWidth="1"/>
    <col min="5384" max="5384" width="14.83203125" style="4" customWidth="1"/>
    <col min="5385" max="5385" width="10.6640625" style="4" customWidth="1"/>
    <col min="5386" max="5391" width="9.33203125" style="4"/>
    <col min="5392" max="5402" width="0" style="4" hidden="1" customWidth="1"/>
    <col min="5403" max="5633" width="9.33203125" style="4"/>
    <col min="5634" max="5634" width="5" style="4" customWidth="1"/>
    <col min="5635" max="5635" width="16.83203125" style="4" customWidth="1"/>
    <col min="5636" max="5636" width="59.1640625" style="4" customWidth="1"/>
    <col min="5637" max="5637" width="5.33203125" style="4" customWidth="1"/>
    <col min="5638" max="5638" width="12.33203125" style="4" customWidth="1"/>
    <col min="5639" max="5639" width="11.5" style="4" customWidth="1"/>
    <col min="5640" max="5640" width="14.83203125" style="4" customWidth="1"/>
    <col min="5641" max="5641" width="10.6640625" style="4" customWidth="1"/>
    <col min="5642" max="5647" width="9.33203125" style="4"/>
    <col min="5648" max="5658" width="0" style="4" hidden="1" customWidth="1"/>
    <col min="5659" max="5889" width="9.33203125" style="4"/>
    <col min="5890" max="5890" width="5" style="4" customWidth="1"/>
    <col min="5891" max="5891" width="16.83203125" style="4" customWidth="1"/>
    <col min="5892" max="5892" width="59.1640625" style="4" customWidth="1"/>
    <col min="5893" max="5893" width="5.33203125" style="4" customWidth="1"/>
    <col min="5894" max="5894" width="12.33203125" style="4" customWidth="1"/>
    <col min="5895" max="5895" width="11.5" style="4" customWidth="1"/>
    <col min="5896" max="5896" width="14.83203125" style="4" customWidth="1"/>
    <col min="5897" max="5897" width="10.6640625" style="4" customWidth="1"/>
    <col min="5898" max="5903" width="9.33203125" style="4"/>
    <col min="5904" max="5914" width="0" style="4" hidden="1" customWidth="1"/>
    <col min="5915" max="6145" width="9.33203125" style="4"/>
    <col min="6146" max="6146" width="5" style="4" customWidth="1"/>
    <col min="6147" max="6147" width="16.83203125" style="4" customWidth="1"/>
    <col min="6148" max="6148" width="59.1640625" style="4" customWidth="1"/>
    <col min="6149" max="6149" width="5.33203125" style="4" customWidth="1"/>
    <col min="6150" max="6150" width="12.33203125" style="4" customWidth="1"/>
    <col min="6151" max="6151" width="11.5" style="4" customWidth="1"/>
    <col min="6152" max="6152" width="14.83203125" style="4" customWidth="1"/>
    <col min="6153" max="6153" width="10.6640625" style="4" customWidth="1"/>
    <col min="6154" max="6159" width="9.33203125" style="4"/>
    <col min="6160" max="6170" width="0" style="4" hidden="1" customWidth="1"/>
    <col min="6171" max="6401" width="9.33203125" style="4"/>
    <col min="6402" max="6402" width="5" style="4" customWidth="1"/>
    <col min="6403" max="6403" width="16.83203125" style="4" customWidth="1"/>
    <col min="6404" max="6404" width="59.1640625" style="4" customWidth="1"/>
    <col min="6405" max="6405" width="5.33203125" style="4" customWidth="1"/>
    <col min="6406" max="6406" width="12.33203125" style="4" customWidth="1"/>
    <col min="6407" max="6407" width="11.5" style="4" customWidth="1"/>
    <col min="6408" max="6408" width="14.83203125" style="4" customWidth="1"/>
    <col min="6409" max="6409" width="10.6640625" style="4" customWidth="1"/>
    <col min="6410" max="6415" width="9.33203125" style="4"/>
    <col min="6416" max="6426" width="0" style="4" hidden="1" customWidth="1"/>
    <col min="6427" max="6657" width="9.33203125" style="4"/>
    <col min="6658" max="6658" width="5" style="4" customWidth="1"/>
    <col min="6659" max="6659" width="16.83203125" style="4" customWidth="1"/>
    <col min="6660" max="6660" width="59.1640625" style="4" customWidth="1"/>
    <col min="6661" max="6661" width="5.33203125" style="4" customWidth="1"/>
    <col min="6662" max="6662" width="12.33203125" style="4" customWidth="1"/>
    <col min="6663" max="6663" width="11.5" style="4" customWidth="1"/>
    <col min="6664" max="6664" width="14.83203125" style="4" customWidth="1"/>
    <col min="6665" max="6665" width="10.6640625" style="4" customWidth="1"/>
    <col min="6666" max="6671" width="9.33203125" style="4"/>
    <col min="6672" max="6682" width="0" style="4" hidden="1" customWidth="1"/>
    <col min="6683" max="6913" width="9.33203125" style="4"/>
    <col min="6914" max="6914" width="5" style="4" customWidth="1"/>
    <col min="6915" max="6915" width="16.83203125" style="4" customWidth="1"/>
    <col min="6916" max="6916" width="59.1640625" style="4" customWidth="1"/>
    <col min="6917" max="6917" width="5.33203125" style="4" customWidth="1"/>
    <col min="6918" max="6918" width="12.33203125" style="4" customWidth="1"/>
    <col min="6919" max="6919" width="11.5" style="4" customWidth="1"/>
    <col min="6920" max="6920" width="14.83203125" style="4" customWidth="1"/>
    <col min="6921" max="6921" width="10.6640625" style="4" customWidth="1"/>
    <col min="6922" max="6927" width="9.33203125" style="4"/>
    <col min="6928" max="6938" width="0" style="4" hidden="1" customWidth="1"/>
    <col min="6939" max="7169" width="9.33203125" style="4"/>
    <col min="7170" max="7170" width="5" style="4" customWidth="1"/>
    <col min="7171" max="7171" width="16.83203125" style="4" customWidth="1"/>
    <col min="7172" max="7172" width="59.1640625" style="4" customWidth="1"/>
    <col min="7173" max="7173" width="5.33203125" style="4" customWidth="1"/>
    <col min="7174" max="7174" width="12.33203125" style="4" customWidth="1"/>
    <col min="7175" max="7175" width="11.5" style="4" customWidth="1"/>
    <col min="7176" max="7176" width="14.83203125" style="4" customWidth="1"/>
    <col min="7177" max="7177" width="10.6640625" style="4" customWidth="1"/>
    <col min="7178" max="7183" width="9.33203125" style="4"/>
    <col min="7184" max="7194" width="0" style="4" hidden="1" customWidth="1"/>
    <col min="7195" max="7425" width="9.33203125" style="4"/>
    <col min="7426" max="7426" width="5" style="4" customWidth="1"/>
    <col min="7427" max="7427" width="16.83203125" style="4" customWidth="1"/>
    <col min="7428" max="7428" width="59.1640625" style="4" customWidth="1"/>
    <col min="7429" max="7429" width="5.33203125" style="4" customWidth="1"/>
    <col min="7430" max="7430" width="12.33203125" style="4" customWidth="1"/>
    <col min="7431" max="7431" width="11.5" style="4" customWidth="1"/>
    <col min="7432" max="7432" width="14.83203125" style="4" customWidth="1"/>
    <col min="7433" max="7433" width="10.6640625" style="4" customWidth="1"/>
    <col min="7434" max="7439" width="9.33203125" style="4"/>
    <col min="7440" max="7450" width="0" style="4" hidden="1" customWidth="1"/>
    <col min="7451" max="7681" width="9.33203125" style="4"/>
    <col min="7682" max="7682" width="5" style="4" customWidth="1"/>
    <col min="7683" max="7683" width="16.83203125" style="4" customWidth="1"/>
    <col min="7684" max="7684" width="59.1640625" style="4" customWidth="1"/>
    <col min="7685" max="7685" width="5.33203125" style="4" customWidth="1"/>
    <col min="7686" max="7686" width="12.33203125" style="4" customWidth="1"/>
    <col min="7687" max="7687" width="11.5" style="4" customWidth="1"/>
    <col min="7688" max="7688" width="14.83203125" style="4" customWidth="1"/>
    <col min="7689" max="7689" width="10.6640625" style="4" customWidth="1"/>
    <col min="7690" max="7695" width="9.33203125" style="4"/>
    <col min="7696" max="7706" width="0" style="4" hidden="1" customWidth="1"/>
    <col min="7707" max="7937" width="9.33203125" style="4"/>
    <col min="7938" max="7938" width="5" style="4" customWidth="1"/>
    <col min="7939" max="7939" width="16.83203125" style="4" customWidth="1"/>
    <col min="7940" max="7940" width="59.1640625" style="4" customWidth="1"/>
    <col min="7941" max="7941" width="5.33203125" style="4" customWidth="1"/>
    <col min="7942" max="7942" width="12.33203125" style="4" customWidth="1"/>
    <col min="7943" max="7943" width="11.5" style="4" customWidth="1"/>
    <col min="7944" max="7944" width="14.83203125" style="4" customWidth="1"/>
    <col min="7945" max="7945" width="10.6640625" style="4" customWidth="1"/>
    <col min="7946" max="7951" width="9.33203125" style="4"/>
    <col min="7952" max="7962" width="0" style="4" hidden="1" customWidth="1"/>
    <col min="7963" max="8193" width="9.33203125" style="4"/>
    <col min="8194" max="8194" width="5" style="4" customWidth="1"/>
    <col min="8195" max="8195" width="16.83203125" style="4" customWidth="1"/>
    <col min="8196" max="8196" width="59.1640625" style="4" customWidth="1"/>
    <col min="8197" max="8197" width="5.33203125" style="4" customWidth="1"/>
    <col min="8198" max="8198" width="12.33203125" style="4" customWidth="1"/>
    <col min="8199" max="8199" width="11.5" style="4" customWidth="1"/>
    <col min="8200" max="8200" width="14.83203125" style="4" customWidth="1"/>
    <col min="8201" max="8201" width="10.6640625" style="4" customWidth="1"/>
    <col min="8202" max="8207" width="9.33203125" style="4"/>
    <col min="8208" max="8218" width="0" style="4" hidden="1" customWidth="1"/>
    <col min="8219" max="8449" width="9.33203125" style="4"/>
    <col min="8450" max="8450" width="5" style="4" customWidth="1"/>
    <col min="8451" max="8451" width="16.83203125" style="4" customWidth="1"/>
    <col min="8452" max="8452" width="59.1640625" style="4" customWidth="1"/>
    <col min="8453" max="8453" width="5.33203125" style="4" customWidth="1"/>
    <col min="8454" max="8454" width="12.33203125" style="4" customWidth="1"/>
    <col min="8455" max="8455" width="11.5" style="4" customWidth="1"/>
    <col min="8456" max="8456" width="14.83203125" style="4" customWidth="1"/>
    <col min="8457" max="8457" width="10.6640625" style="4" customWidth="1"/>
    <col min="8458" max="8463" width="9.33203125" style="4"/>
    <col min="8464" max="8474" width="0" style="4" hidden="1" customWidth="1"/>
    <col min="8475" max="8705" width="9.33203125" style="4"/>
    <col min="8706" max="8706" width="5" style="4" customWidth="1"/>
    <col min="8707" max="8707" width="16.83203125" style="4" customWidth="1"/>
    <col min="8708" max="8708" width="59.1640625" style="4" customWidth="1"/>
    <col min="8709" max="8709" width="5.33203125" style="4" customWidth="1"/>
    <col min="8710" max="8710" width="12.33203125" style="4" customWidth="1"/>
    <col min="8711" max="8711" width="11.5" style="4" customWidth="1"/>
    <col min="8712" max="8712" width="14.83203125" style="4" customWidth="1"/>
    <col min="8713" max="8713" width="10.6640625" style="4" customWidth="1"/>
    <col min="8714" max="8719" width="9.33203125" style="4"/>
    <col min="8720" max="8730" width="0" style="4" hidden="1" customWidth="1"/>
    <col min="8731" max="8961" width="9.33203125" style="4"/>
    <col min="8962" max="8962" width="5" style="4" customWidth="1"/>
    <col min="8963" max="8963" width="16.83203125" style="4" customWidth="1"/>
    <col min="8964" max="8964" width="59.1640625" style="4" customWidth="1"/>
    <col min="8965" max="8965" width="5.33203125" style="4" customWidth="1"/>
    <col min="8966" max="8966" width="12.33203125" style="4" customWidth="1"/>
    <col min="8967" max="8967" width="11.5" style="4" customWidth="1"/>
    <col min="8968" max="8968" width="14.83203125" style="4" customWidth="1"/>
    <col min="8969" max="8969" width="10.6640625" style="4" customWidth="1"/>
    <col min="8970" max="8975" width="9.33203125" style="4"/>
    <col min="8976" max="8986" width="0" style="4" hidden="1" customWidth="1"/>
    <col min="8987" max="9217" width="9.33203125" style="4"/>
    <col min="9218" max="9218" width="5" style="4" customWidth="1"/>
    <col min="9219" max="9219" width="16.83203125" style="4" customWidth="1"/>
    <col min="9220" max="9220" width="59.1640625" style="4" customWidth="1"/>
    <col min="9221" max="9221" width="5.33203125" style="4" customWidth="1"/>
    <col min="9222" max="9222" width="12.33203125" style="4" customWidth="1"/>
    <col min="9223" max="9223" width="11.5" style="4" customWidth="1"/>
    <col min="9224" max="9224" width="14.83203125" style="4" customWidth="1"/>
    <col min="9225" max="9225" width="10.6640625" style="4" customWidth="1"/>
    <col min="9226" max="9231" width="9.33203125" style="4"/>
    <col min="9232" max="9242" width="0" style="4" hidden="1" customWidth="1"/>
    <col min="9243" max="9473" width="9.33203125" style="4"/>
    <col min="9474" max="9474" width="5" style="4" customWidth="1"/>
    <col min="9475" max="9475" width="16.83203125" style="4" customWidth="1"/>
    <col min="9476" max="9476" width="59.1640625" style="4" customWidth="1"/>
    <col min="9477" max="9477" width="5.33203125" style="4" customWidth="1"/>
    <col min="9478" max="9478" width="12.33203125" style="4" customWidth="1"/>
    <col min="9479" max="9479" width="11.5" style="4" customWidth="1"/>
    <col min="9480" max="9480" width="14.83203125" style="4" customWidth="1"/>
    <col min="9481" max="9481" width="10.6640625" style="4" customWidth="1"/>
    <col min="9482" max="9487" width="9.33203125" style="4"/>
    <col min="9488" max="9498" width="0" style="4" hidden="1" customWidth="1"/>
    <col min="9499" max="9729" width="9.33203125" style="4"/>
    <col min="9730" max="9730" width="5" style="4" customWidth="1"/>
    <col min="9731" max="9731" width="16.83203125" style="4" customWidth="1"/>
    <col min="9732" max="9732" width="59.1640625" style="4" customWidth="1"/>
    <col min="9733" max="9733" width="5.33203125" style="4" customWidth="1"/>
    <col min="9734" max="9734" width="12.33203125" style="4" customWidth="1"/>
    <col min="9735" max="9735" width="11.5" style="4" customWidth="1"/>
    <col min="9736" max="9736" width="14.83203125" style="4" customWidth="1"/>
    <col min="9737" max="9737" width="10.6640625" style="4" customWidth="1"/>
    <col min="9738" max="9743" width="9.33203125" style="4"/>
    <col min="9744" max="9754" width="0" style="4" hidden="1" customWidth="1"/>
    <col min="9755" max="9985" width="9.33203125" style="4"/>
    <col min="9986" max="9986" width="5" style="4" customWidth="1"/>
    <col min="9987" max="9987" width="16.83203125" style="4" customWidth="1"/>
    <col min="9988" max="9988" width="59.1640625" style="4" customWidth="1"/>
    <col min="9989" max="9989" width="5.33203125" style="4" customWidth="1"/>
    <col min="9990" max="9990" width="12.33203125" style="4" customWidth="1"/>
    <col min="9991" max="9991" width="11.5" style="4" customWidth="1"/>
    <col min="9992" max="9992" width="14.83203125" style="4" customWidth="1"/>
    <col min="9993" max="9993" width="10.6640625" style="4" customWidth="1"/>
    <col min="9994" max="9999" width="9.33203125" style="4"/>
    <col min="10000" max="10010" width="0" style="4" hidden="1" customWidth="1"/>
    <col min="10011" max="10241" width="9.33203125" style="4"/>
    <col min="10242" max="10242" width="5" style="4" customWidth="1"/>
    <col min="10243" max="10243" width="16.83203125" style="4" customWidth="1"/>
    <col min="10244" max="10244" width="59.1640625" style="4" customWidth="1"/>
    <col min="10245" max="10245" width="5.33203125" style="4" customWidth="1"/>
    <col min="10246" max="10246" width="12.33203125" style="4" customWidth="1"/>
    <col min="10247" max="10247" width="11.5" style="4" customWidth="1"/>
    <col min="10248" max="10248" width="14.83203125" style="4" customWidth="1"/>
    <col min="10249" max="10249" width="10.6640625" style="4" customWidth="1"/>
    <col min="10250" max="10255" width="9.33203125" style="4"/>
    <col min="10256" max="10266" width="0" style="4" hidden="1" customWidth="1"/>
    <col min="10267" max="10497" width="9.33203125" style="4"/>
    <col min="10498" max="10498" width="5" style="4" customWidth="1"/>
    <col min="10499" max="10499" width="16.83203125" style="4" customWidth="1"/>
    <col min="10500" max="10500" width="59.1640625" style="4" customWidth="1"/>
    <col min="10501" max="10501" width="5.33203125" style="4" customWidth="1"/>
    <col min="10502" max="10502" width="12.33203125" style="4" customWidth="1"/>
    <col min="10503" max="10503" width="11.5" style="4" customWidth="1"/>
    <col min="10504" max="10504" width="14.83203125" style="4" customWidth="1"/>
    <col min="10505" max="10505" width="10.6640625" style="4" customWidth="1"/>
    <col min="10506" max="10511" width="9.33203125" style="4"/>
    <col min="10512" max="10522" width="0" style="4" hidden="1" customWidth="1"/>
    <col min="10523" max="10753" width="9.33203125" style="4"/>
    <col min="10754" max="10754" width="5" style="4" customWidth="1"/>
    <col min="10755" max="10755" width="16.83203125" style="4" customWidth="1"/>
    <col min="10756" max="10756" width="59.1640625" style="4" customWidth="1"/>
    <col min="10757" max="10757" width="5.33203125" style="4" customWidth="1"/>
    <col min="10758" max="10758" width="12.33203125" style="4" customWidth="1"/>
    <col min="10759" max="10759" width="11.5" style="4" customWidth="1"/>
    <col min="10760" max="10760" width="14.83203125" style="4" customWidth="1"/>
    <col min="10761" max="10761" width="10.6640625" style="4" customWidth="1"/>
    <col min="10762" max="10767" width="9.33203125" style="4"/>
    <col min="10768" max="10778" width="0" style="4" hidden="1" customWidth="1"/>
    <col min="10779" max="11009" width="9.33203125" style="4"/>
    <col min="11010" max="11010" width="5" style="4" customWidth="1"/>
    <col min="11011" max="11011" width="16.83203125" style="4" customWidth="1"/>
    <col min="11012" max="11012" width="59.1640625" style="4" customWidth="1"/>
    <col min="11013" max="11013" width="5.33203125" style="4" customWidth="1"/>
    <col min="11014" max="11014" width="12.33203125" style="4" customWidth="1"/>
    <col min="11015" max="11015" width="11.5" style="4" customWidth="1"/>
    <col min="11016" max="11016" width="14.83203125" style="4" customWidth="1"/>
    <col min="11017" max="11017" width="10.6640625" style="4" customWidth="1"/>
    <col min="11018" max="11023" width="9.33203125" style="4"/>
    <col min="11024" max="11034" width="0" style="4" hidden="1" customWidth="1"/>
    <col min="11035" max="11265" width="9.33203125" style="4"/>
    <col min="11266" max="11266" width="5" style="4" customWidth="1"/>
    <col min="11267" max="11267" width="16.83203125" style="4" customWidth="1"/>
    <col min="11268" max="11268" width="59.1640625" style="4" customWidth="1"/>
    <col min="11269" max="11269" width="5.33203125" style="4" customWidth="1"/>
    <col min="11270" max="11270" width="12.33203125" style="4" customWidth="1"/>
    <col min="11271" max="11271" width="11.5" style="4" customWidth="1"/>
    <col min="11272" max="11272" width="14.83203125" style="4" customWidth="1"/>
    <col min="11273" max="11273" width="10.6640625" style="4" customWidth="1"/>
    <col min="11274" max="11279" width="9.33203125" style="4"/>
    <col min="11280" max="11290" width="0" style="4" hidden="1" customWidth="1"/>
    <col min="11291" max="11521" width="9.33203125" style="4"/>
    <col min="11522" max="11522" width="5" style="4" customWidth="1"/>
    <col min="11523" max="11523" width="16.83203125" style="4" customWidth="1"/>
    <col min="11524" max="11524" width="59.1640625" style="4" customWidth="1"/>
    <col min="11525" max="11525" width="5.33203125" style="4" customWidth="1"/>
    <col min="11526" max="11526" width="12.33203125" style="4" customWidth="1"/>
    <col min="11527" max="11527" width="11.5" style="4" customWidth="1"/>
    <col min="11528" max="11528" width="14.83203125" style="4" customWidth="1"/>
    <col min="11529" max="11529" width="10.6640625" style="4" customWidth="1"/>
    <col min="11530" max="11535" width="9.33203125" style="4"/>
    <col min="11536" max="11546" width="0" style="4" hidden="1" customWidth="1"/>
    <col min="11547" max="11777" width="9.33203125" style="4"/>
    <col min="11778" max="11778" width="5" style="4" customWidth="1"/>
    <col min="11779" max="11779" width="16.83203125" style="4" customWidth="1"/>
    <col min="11780" max="11780" width="59.1640625" style="4" customWidth="1"/>
    <col min="11781" max="11781" width="5.33203125" style="4" customWidth="1"/>
    <col min="11782" max="11782" width="12.33203125" style="4" customWidth="1"/>
    <col min="11783" max="11783" width="11.5" style="4" customWidth="1"/>
    <col min="11784" max="11784" width="14.83203125" style="4" customWidth="1"/>
    <col min="11785" max="11785" width="10.6640625" style="4" customWidth="1"/>
    <col min="11786" max="11791" width="9.33203125" style="4"/>
    <col min="11792" max="11802" width="0" style="4" hidden="1" customWidth="1"/>
    <col min="11803" max="12033" width="9.33203125" style="4"/>
    <col min="12034" max="12034" width="5" style="4" customWidth="1"/>
    <col min="12035" max="12035" width="16.83203125" style="4" customWidth="1"/>
    <col min="12036" max="12036" width="59.1640625" style="4" customWidth="1"/>
    <col min="12037" max="12037" width="5.33203125" style="4" customWidth="1"/>
    <col min="12038" max="12038" width="12.33203125" style="4" customWidth="1"/>
    <col min="12039" max="12039" width="11.5" style="4" customWidth="1"/>
    <col min="12040" max="12040" width="14.83203125" style="4" customWidth="1"/>
    <col min="12041" max="12041" width="10.6640625" style="4" customWidth="1"/>
    <col min="12042" max="12047" width="9.33203125" style="4"/>
    <col min="12048" max="12058" width="0" style="4" hidden="1" customWidth="1"/>
    <col min="12059" max="12289" width="9.33203125" style="4"/>
    <col min="12290" max="12290" width="5" style="4" customWidth="1"/>
    <col min="12291" max="12291" width="16.83203125" style="4" customWidth="1"/>
    <col min="12292" max="12292" width="59.1640625" style="4" customWidth="1"/>
    <col min="12293" max="12293" width="5.33203125" style="4" customWidth="1"/>
    <col min="12294" max="12294" width="12.33203125" style="4" customWidth="1"/>
    <col min="12295" max="12295" width="11.5" style="4" customWidth="1"/>
    <col min="12296" max="12296" width="14.83203125" style="4" customWidth="1"/>
    <col min="12297" max="12297" width="10.6640625" style="4" customWidth="1"/>
    <col min="12298" max="12303" width="9.33203125" style="4"/>
    <col min="12304" max="12314" width="0" style="4" hidden="1" customWidth="1"/>
    <col min="12315" max="12545" width="9.33203125" style="4"/>
    <col min="12546" max="12546" width="5" style="4" customWidth="1"/>
    <col min="12547" max="12547" width="16.83203125" style="4" customWidth="1"/>
    <col min="12548" max="12548" width="59.1640625" style="4" customWidth="1"/>
    <col min="12549" max="12549" width="5.33203125" style="4" customWidth="1"/>
    <col min="12550" max="12550" width="12.33203125" style="4" customWidth="1"/>
    <col min="12551" max="12551" width="11.5" style="4" customWidth="1"/>
    <col min="12552" max="12552" width="14.83203125" style="4" customWidth="1"/>
    <col min="12553" max="12553" width="10.6640625" style="4" customWidth="1"/>
    <col min="12554" max="12559" width="9.33203125" style="4"/>
    <col min="12560" max="12570" width="0" style="4" hidden="1" customWidth="1"/>
    <col min="12571" max="12801" width="9.33203125" style="4"/>
    <col min="12802" max="12802" width="5" style="4" customWidth="1"/>
    <col min="12803" max="12803" width="16.83203125" style="4" customWidth="1"/>
    <col min="12804" max="12804" width="59.1640625" style="4" customWidth="1"/>
    <col min="12805" max="12805" width="5.33203125" style="4" customWidth="1"/>
    <col min="12806" max="12806" width="12.33203125" style="4" customWidth="1"/>
    <col min="12807" max="12807" width="11.5" style="4" customWidth="1"/>
    <col min="12808" max="12808" width="14.83203125" style="4" customWidth="1"/>
    <col min="12809" max="12809" width="10.6640625" style="4" customWidth="1"/>
    <col min="12810" max="12815" width="9.33203125" style="4"/>
    <col min="12816" max="12826" width="0" style="4" hidden="1" customWidth="1"/>
    <col min="12827" max="13057" width="9.33203125" style="4"/>
    <col min="13058" max="13058" width="5" style="4" customWidth="1"/>
    <col min="13059" max="13059" width="16.83203125" style="4" customWidth="1"/>
    <col min="13060" max="13060" width="59.1640625" style="4" customWidth="1"/>
    <col min="13061" max="13061" width="5.33203125" style="4" customWidth="1"/>
    <col min="13062" max="13062" width="12.33203125" style="4" customWidth="1"/>
    <col min="13063" max="13063" width="11.5" style="4" customWidth="1"/>
    <col min="13064" max="13064" width="14.83203125" style="4" customWidth="1"/>
    <col min="13065" max="13065" width="10.6640625" style="4" customWidth="1"/>
    <col min="13066" max="13071" width="9.33203125" style="4"/>
    <col min="13072" max="13082" width="0" style="4" hidden="1" customWidth="1"/>
    <col min="13083" max="13313" width="9.33203125" style="4"/>
    <col min="13314" max="13314" width="5" style="4" customWidth="1"/>
    <col min="13315" max="13315" width="16.83203125" style="4" customWidth="1"/>
    <col min="13316" max="13316" width="59.1640625" style="4" customWidth="1"/>
    <col min="13317" max="13317" width="5.33203125" style="4" customWidth="1"/>
    <col min="13318" max="13318" width="12.33203125" style="4" customWidth="1"/>
    <col min="13319" max="13319" width="11.5" style="4" customWidth="1"/>
    <col min="13320" max="13320" width="14.83203125" style="4" customWidth="1"/>
    <col min="13321" max="13321" width="10.6640625" style="4" customWidth="1"/>
    <col min="13322" max="13327" width="9.33203125" style="4"/>
    <col min="13328" max="13338" width="0" style="4" hidden="1" customWidth="1"/>
    <col min="13339" max="13569" width="9.33203125" style="4"/>
    <col min="13570" max="13570" width="5" style="4" customWidth="1"/>
    <col min="13571" max="13571" width="16.83203125" style="4" customWidth="1"/>
    <col min="13572" max="13572" width="59.1640625" style="4" customWidth="1"/>
    <col min="13573" max="13573" width="5.33203125" style="4" customWidth="1"/>
    <col min="13574" max="13574" width="12.33203125" style="4" customWidth="1"/>
    <col min="13575" max="13575" width="11.5" style="4" customWidth="1"/>
    <col min="13576" max="13576" width="14.83203125" style="4" customWidth="1"/>
    <col min="13577" max="13577" width="10.6640625" style="4" customWidth="1"/>
    <col min="13578" max="13583" width="9.33203125" style="4"/>
    <col min="13584" max="13594" width="0" style="4" hidden="1" customWidth="1"/>
    <col min="13595" max="13825" width="9.33203125" style="4"/>
    <col min="13826" max="13826" width="5" style="4" customWidth="1"/>
    <col min="13827" max="13827" width="16.83203125" style="4" customWidth="1"/>
    <col min="13828" max="13828" width="59.1640625" style="4" customWidth="1"/>
    <col min="13829" max="13829" width="5.33203125" style="4" customWidth="1"/>
    <col min="13830" max="13830" width="12.33203125" style="4" customWidth="1"/>
    <col min="13831" max="13831" width="11.5" style="4" customWidth="1"/>
    <col min="13832" max="13832" width="14.83203125" style="4" customWidth="1"/>
    <col min="13833" max="13833" width="10.6640625" style="4" customWidth="1"/>
    <col min="13834" max="13839" width="9.33203125" style="4"/>
    <col min="13840" max="13850" width="0" style="4" hidden="1" customWidth="1"/>
    <col min="13851" max="14081" width="9.33203125" style="4"/>
    <col min="14082" max="14082" width="5" style="4" customWidth="1"/>
    <col min="14083" max="14083" width="16.83203125" style="4" customWidth="1"/>
    <col min="14084" max="14084" width="59.1640625" style="4" customWidth="1"/>
    <col min="14085" max="14085" width="5.33203125" style="4" customWidth="1"/>
    <col min="14086" max="14086" width="12.33203125" style="4" customWidth="1"/>
    <col min="14087" max="14087" width="11.5" style="4" customWidth="1"/>
    <col min="14088" max="14088" width="14.83203125" style="4" customWidth="1"/>
    <col min="14089" max="14089" width="10.6640625" style="4" customWidth="1"/>
    <col min="14090" max="14095" width="9.33203125" style="4"/>
    <col min="14096" max="14106" width="0" style="4" hidden="1" customWidth="1"/>
    <col min="14107" max="14337" width="9.33203125" style="4"/>
    <col min="14338" max="14338" width="5" style="4" customWidth="1"/>
    <col min="14339" max="14339" width="16.83203125" style="4" customWidth="1"/>
    <col min="14340" max="14340" width="59.1640625" style="4" customWidth="1"/>
    <col min="14341" max="14341" width="5.33203125" style="4" customWidth="1"/>
    <col min="14342" max="14342" width="12.33203125" style="4" customWidth="1"/>
    <col min="14343" max="14343" width="11.5" style="4" customWidth="1"/>
    <col min="14344" max="14344" width="14.83203125" style="4" customWidth="1"/>
    <col min="14345" max="14345" width="10.6640625" style="4" customWidth="1"/>
    <col min="14346" max="14351" width="9.33203125" style="4"/>
    <col min="14352" max="14362" width="0" style="4" hidden="1" customWidth="1"/>
    <col min="14363" max="14593" width="9.33203125" style="4"/>
    <col min="14594" max="14594" width="5" style="4" customWidth="1"/>
    <col min="14595" max="14595" width="16.83203125" style="4" customWidth="1"/>
    <col min="14596" max="14596" width="59.1640625" style="4" customWidth="1"/>
    <col min="14597" max="14597" width="5.33203125" style="4" customWidth="1"/>
    <col min="14598" max="14598" width="12.33203125" style="4" customWidth="1"/>
    <col min="14599" max="14599" width="11.5" style="4" customWidth="1"/>
    <col min="14600" max="14600" width="14.83203125" style="4" customWidth="1"/>
    <col min="14601" max="14601" width="10.6640625" style="4" customWidth="1"/>
    <col min="14602" max="14607" width="9.33203125" style="4"/>
    <col min="14608" max="14618" width="0" style="4" hidden="1" customWidth="1"/>
    <col min="14619" max="14849" width="9.33203125" style="4"/>
    <col min="14850" max="14850" width="5" style="4" customWidth="1"/>
    <col min="14851" max="14851" width="16.83203125" style="4" customWidth="1"/>
    <col min="14852" max="14852" width="59.1640625" style="4" customWidth="1"/>
    <col min="14853" max="14853" width="5.33203125" style="4" customWidth="1"/>
    <col min="14854" max="14854" width="12.33203125" style="4" customWidth="1"/>
    <col min="14855" max="14855" width="11.5" style="4" customWidth="1"/>
    <col min="14856" max="14856" width="14.83203125" style="4" customWidth="1"/>
    <col min="14857" max="14857" width="10.6640625" style="4" customWidth="1"/>
    <col min="14858" max="14863" width="9.33203125" style="4"/>
    <col min="14864" max="14874" width="0" style="4" hidden="1" customWidth="1"/>
    <col min="14875" max="15105" width="9.33203125" style="4"/>
    <col min="15106" max="15106" width="5" style="4" customWidth="1"/>
    <col min="15107" max="15107" width="16.83203125" style="4" customWidth="1"/>
    <col min="15108" max="15108" width="59.1640625" style="4" customWidth="1"/>
    <col min="15109" max="15109" width="5.33203125" style="4" customWidth="1"/>
    <col min="15110" max="15110" width="12.33203125" style="4" customWidth="1"/>
    <col min="15111" max="15111" width="11.5" style="4" customWidth="1"/>
    <col min="15112" max="15112" width="14.83203125" style="4" customWidth="1"/>
    <col min="15113" max="15113" width="10.6640625" style="4" customWidth="1"/>
    <col min="15114" max="15119" width="9.33203125" style="4"/>
    <col min="15120" max="15130" width="0" style="4" hidden="1" customWidth="1"/>
    <col min="15131" max="15361" width="9.33203125" style="4"/>
    <col min="15362" max="15362" width="5" style="4" customWidth="1"/>
    <col min="15363" max="15363" width="16.83203125" style="4" customWidth="1"/>
    <col min="15364" max="15364" width="59.1640625" style="4" customWidth="1"/>
    <col min="15365" max="15365" width="5.33203125" style="4" customWidth="1"/>
    <col min="15366" max="15366" width="12.33203125" style="4" customWidth="1"/>
    <col min="15367" max="15367" width="11.5" style="4" customWidth="1"/>
    <col min="15368" max="15368" width="14.83203125" style="4" customWidth="1"/>
    <col min="15369" max="15369" width="10.6640625" style="4" customWidth="1"/>
    <col min="15370" max="15375" width="9.33203125" style="4"/>
    <col min="15376" max="15386" width="0" style="4" hidden="1" customWidth="1"/>
    <col min="15387" max="15617" width="9.33203125" style="4"/>
    <col min="15618" max="15618" width="5" style="4" customWidth="1"/>
    <col min="15619" max="15619" width="16.83203125" style="4" customWidth="1"/>
    <col min="15620" max="15620" width="59.1640625" style="4" customWidth="1"/>
    <col min="15621" max="15621" width="5.33203125" style="4" customWidth="1"/>
    <col min="15622" max="15622" width="12.33203125" style="4" customWidth="1"/>
    <col min="15623" max="15623" width="11.5" style="4" customWidth="1"/>
    <col min="15624" max="15624" width="14.83203125" style="4" customWidth="1"/>
    <col min="15625" max="15625" width="10.6640625" style="4" customWidth="1"/>
    <col min="15626" max="15631" width="9.33203125" style="4"/>
    <col min="15632" max="15642" width="0" style="4" hidden="1" customWidth="1"/>
    <col min="15643" max="15873" width="9.33203125" style="4"/>
    <col min="15874" max="15874" width="5" style="4" customWidth="1"/>
    <col min="15875" max="15875" width="16.83203125" style="4" customWidth="1"/>
    <col min="15876" max="15876" width="59.1640625" style="4" customWidth="1"/>
    <col min="15877" max="15877" width="5.33203125" style="4" customWidth="1"/>
    <col min="15878" max="15878" width="12.33203125" style="4" customWidth="1"/>
    <col min="15879" max="15879" width="11.5" style="4" customWidth="1"/>
    <col min="15880" max="15880" width="14.83203125" style="4" customWidth="1"/>
    <col min="15881" max="15881" width="10.6640625" style="4" customWidth="1"/>
    <col min="15882" max="15887" width="9.33203125" style="4"/>
    <col min="15888" max="15898" width="0" style="4" hidden="1" customWidth="1"/>
    <col min="15899" max="16129" width="9.33203125" style="4"/>
    <col min="16130" max="16130" width="5" style="4" customWidth="1"/>
    <col min="16131" max="16131" width="16.83203125" style="4" customWidth="1"/>
    <col min="16132" max="16132" width="59.1640625" style="4" customWidth="1"/>
    <col min="16133" max="16133" width="5.33203125" style="4" customWidth="1"/>
    <col min="16134" max="16134" width="12.33203125" style="4" customWidth="1"/>
    <col min="16135" max="16135" width="11.5" style="4" customWidth="1"/>
    <col min="16136" max="16136" width="14.83203125" style="4" customWidth="1"/>
    <col min="16137" max="16137" width="10.6640625" style="4" customWidth="1"/>
    <col min="16138" max="16143" width="9.33203125" style="4"/>
    <col min="16144" max="16154" width="0" style="4" hidden="1" customWidth="1"/>
    <col min="16155" max="16384" width="9.33203125" style="4"/>
  </cols>
  <sheetData>
    <row r="1" spans="1:19" ht="15.75" customHeight="1">
      <c r="A1" s="300" t="s">
        <v>45</v>
      </c>
      <c r="B1" s="300"/>
      <c r="C1" s="300"/>
      <c r="D1" s="300"/>
      <c r="E1" s="300"/>
      <c r="F1" s="300"/>
      <c r="G1" s="300"/>
      <c r="R1" s="4" t="s">
        <v>46</v>
      </c>
    </row>
    <row r="2" spans="1:19" ht="24.95" customHeight="1">
      <c r="A2" s="5" t="s">
        <v>47</v>
      </c>
      <c r="B2" s="6"/>
      <c r="C2" s="301" t="s">
        <v>72</v>
      </c>
      <c r="D2" s="302"/>
      <c r="E2" s="302"/>
      <c r="F2" s="302"/>
      <c r="G2" s="303"/>
      <c r="R2" s="4" t="s">
        <v>48</v>
      </c>
    </row>
    <row r="3" spans="1:19" ht="24.95" customHeight="1">
      <c r="A3" s="5" t="s">
        <v>49</v>
      </c>
      <c r="B3" s="6"/>
      <c r="C3" s="301" t="s">
        <v>78</v>
      </c>
      <c r="D3" s="302"/>
      <c r="E3" s="302"/>
      <c r="F3" s="302"/>
      <c r="G3" s="303"/>
      <c r="R3" s="4" t="s">
        <v>50</v>
      </c>
    </row>
    <row r="4" spans="1:19" ht="24.95" customHeight="1">
      <c r="A4" s="5" t="s">
        <v>51</v>
      </c>
      <c r="B4" s="6"/>
      <c r="C4" s="301" t="s">
        <v>77</v>
      </c>
      <c r="D4" s="302"/>
      <c r="E4" s="302"/>
      <c r="F4" s="302"/>
      <c r="G4" s="303"/>
      <c r="R4" s="4" t="s">
        <v>52</v>
      </c>
    </row>
    <row r="5" spans="1:19">
      <c r="A5" s="7" t="s">
        <v>53</v>
      </c>
      <c r="B5" s="8"/>
      <c r="C5" s="8"/>
      <c r="D5" s="9"/>
      <c r="E5" s="10"/>
      <c r="F5" s="11"/>
      <c r="G5" s="12"/>
      <c r="R5" s="4" t="s">
        <v>54</v>
      </c>
    </row>
    <row r="7" spans="1:19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7" t="s">
        <v>322</v>
      </c>
      <c r="J7" s="209" t="s">
        <v>323</v>
      </c>
    </row>
    <row r="8" spans="1:19" ht="15.75" customHeight="1">
      <c r="A8" s="18" t="s">
        <v>62</v>
      </c>
      <c r="B8" s="19"/>
      <c r="C8" s="20" t="s">
        <v>77</v>
      </c>
      <c r="D8" s="21"/>
      <c r="E8" s="22"/>
      <c r="F8" s="22"/>
      <c r="G8" s="22">
        <f>G9+G22+G28+G35+G46+G56+G72+G91+G95+G106+G112+G118</f>
        <v>0</v>
      </c>
      <c r="H8" s="23"/>
      <c r="I8" s="208"/>
      <c r="J8" s="208"/>
      <c r="R8" s="4" t="s">
        <v>63</v>
      </c>
    </row>
    <row r="9" spans="1:19" outlineLevel="1">
      <c r="A9" s="24"/>
      <c r="B9" s="25">
        <v>1</v>
      </c>
      <c r="C9" s="26" t="s">
        <v>79</v>
      </c>
      <c r="D9" s="27"/>
      <c r="E9" s="28"/>
      <c r="F9" s="28"/>
      <c r="G9" s="28">
        <f>SUM(G10:G21)</f>
        <v>0</v>
      </c>
      <c r="H9" s="27"/>
      <c r="I9" s="238"/>
      <c r="J9" s="239"/>
      <c r="R9" s="4" t="s">
        <v>64</v>
      </c>
    </row>
    <row r="10" spans="1:19" outlineLevel="1">
      <c r="A10" s="71" t="s">
        <v>300</v>
      </c>
      <c r="B10" s="219" t="s">
        <v>303</v>
      </c>
      <c r="C10" s="30" t="s">
        <v>80</v>
      </c>
      <c r="D10" s="31" t="s">
        <v>88</v>
      </c>
      <c r="E10" s="32">
        <v>3</v>
      </c>
      <c r="F10" s="243"/>
      <c r="G10" s="33">
        <f>E10*F10</f>
        <v>0</v>
      </c>
      <c r="H10" s="34" t="s">
        <v>65</v>
      </c>
      <c r="I10" s="34"/>
      <c r="J10" s="229">
        <f>G10</f>
        <v>0</v>
      </c>
    </row>
    <row r="11" spans="1:19" outlineLevel="1">
      <c r="A11" s="220" t="s">
        <v>301</v>
      </c>
      <c r="B11" s="36" t="s">
        <v>302</v>
      </c>
      <c r="C11" s="214" t="s">
        <v>304</v>
      </c>
      <c r="D11" s="215" t="s">
        <v>88</v>
      </c>
      <c r="E11" s="216">
        <v>2</v>
      </c>
      <c r="F11" s="244"/>
      <c r="G11" s="217">
        <f>E11*F11</f>
        <v>0</v>
      </c>
      <c r="H11" s="218" t="s">
        <v>65</v>
      </c>
      <c r="I11" s="235">
        <f>G11</f>
        <v>0</v>
      </c>
      <c r="J11" s="212"/>
    </row>
    <row r="12" spans="1:19" outlineLevel="1">
      <c r="A12" s="35">
        <v>2</v>
      </c>
      <c r="B12" s="36" t="s">
        <v>73</v>
      </c>
      <c r="C12" s="37" t="s">
        <v>299</v>
      </c>
      <c r="D12" s="38" t="s">
        <v>88</v>
      </c>
      <c r="E12" s="39">
        <v>1</v>
      </c>
      <c r="F12" s="245"/>
      <c r="G12" s="40">
        <f t="shared" ref="G12:G121" si="0">E12*F12</f>
        <v>0</v>
      </c>
      <c r="H12" s="41" t="s">
        <v>65</v>
      </c>
      <c r="I12" s="235">
        <f>G12</f>
        <v>0</v>
      </c>
      <c r="J12" s="212"/>
    </row>
    <row r="13" spans="1:19" outlineLevel="1">
      <c r="A13" s="35">
        <v>3</v>
      </c>
      <c r="B13" s="36" t="s">
        <v>74</v>
      </c>
      <c r="C13" s="37" t="s">
        <v>81</v>
      </c>
      <c r="D13" s="38" t="s">
        <v>88</v>
      </c>
      <c r="E13" s="39">
        <v>8</v>
      </c>
      <c r="F13" s="245"/>
      <c r="G13" s="40">
        <f t="shared" si="0"/>
        <v>0</v>
      </c>
      <c r="H13" s="41" t="s">
        <v>65</v>
      </c>
      <c r="I13" s="41"/>
      <c r="J13" s="230">
        <f>G13</f>
        <v>0</v>
      </c>
      <c r="R13" s="4" t="s">
        <v>66</v>
      </c>
      <c r="S13" s="4">
        <v>0</v>
      </c>
    </row>
    <row r="14" spans="1:19" outlineLevel="1">
      <c r="A14" s="35">
        <v>4</v>
      </c>
      <c r="B14" s="36" t="s">
        <v>75</v>
      </c>
      <c r="C14" s="37" t="s">
        <v>82</v>
      </c>
      <c r="D14" s="38" t="s">
        <v>88</v>
      </c>
      <c r="E14" s="39">
        <v>2</v>
      </c>
      <c r="F14" s="245"/>
      <c r="G14" s="40">
        <f t="shared" si="0"/>
        <v>0</v>
      </c>
      <c r="H14" s="41" t="s">
        <v>65</v>
      </c>
      <c r="I14" s="41"/>
      <c r="J14" s="230">
        <f>G14</f>
        <v>0</v>
      </c>
      <c r="R14" s="4" t="s">
        <v>66</v>
      </c>
      <c r="S14" s="4">
        <v>0</v>
      </c>
    </row>
    <row r="15" spans="1:19" s="45" customFormat="1" outlineLevel="1">
      <c r="A15" s="73" t="s">
        <v>295</v>
      </c>
      <c r="B15" s="42" t="s">
        <v>296</v>
      </c>
      <c r="C15" s="37" t="s">
        <v>298</v>
      </c>
      <c r="D15" s="38" t="s">
        <v>88</v>
      </c>
      <c r="E15" s="39">
        <v>2</v>
      </c>
      <c r="F15" s="245"/>
      <c r="G15" s="43">
        <f t="shared" si="0"/>
        <v>0</v>
      </c>
      <c r="H15" s="44" t="s">
        <v>65</v>
      </c>
      <c r="I15" s="233">
        <f>G15</f>
        <v>0</v>
      </c>
      <c r="J15" s="213"/>
      <c r="R15" s="45" t="s">
        <v>66</v>
      </c>
      <c r="S15" s="45">
        <v>0</v>
      </c>
    </row>
    <row r="16" spans="1:19" s="45" customFormat="1" outlineLevel="1">
      <c r="A16" s="73" t="s">
        <v>294</v>
      </c>
      <c r="B16" s="42" t="s">
        <v>297</v>
      </c>
      <c r="C16" s="37" t="s">
        <v>83</v>
      </c>
      <c r="D16" s="38" t="s">
        <v>88</v>
      </c>
      <c r="E16" s="39">
        <v>3</v>
      </c>
      <c r="F16" s="245"/>
      <c r="G16" s="43">
        <f t="shared" ref="G16" si="1">E16*F16</f>
        <v>0</v>
      </c>
      <c r="H16" s="44" t="s">
        <v>65</v>
      </c>
      <c r="I16" s="44"/>
      <c r="J16" s="231">
        <f>G16</f>
        <v>0</v>
      </c>
    </row>
    <row r="17" spans="1:19" outlineLevel="1">
      <c r="A17" s="35">
        <v>6</v>
      </c>
      <c r="B17" s="42" t="s">
        <v>76</v>
      </c>
      <c r="C17" s="37" t="s">
        <v>84</v>
      </c>
      <c r="D17" s="38" t="s">
        <v>88</v>
      </c>
      <c r="E17" s="39">
        <v>8</v>
      </c>
      <c r="F17" s="245"/>
      <c r="G17" s="40">
        <f t="shared" si="0"/>
        <v>0</v>
      </c>
      <c r="H17" s="41" t="s">
        <v>65</v>
      </c>
      <c r="I17" s="41"/>
      <c r="J17" s="230">
        <f>G17</f>
        <v>0</v>
      </c>
      <c r="R17" s="4" t="s">
        <v>64</v>
      </c>
    </row>
    <row r="18" spans="1:19" outlineLevel="1">
      <c r="A18" s="35">
        <v>7</v>
      </c>
      <c r="B18" s="42" t="s">
        <v>68</v>
      </c>
      <c r="C18" s="37" t="s">
        <v>85</v>
      </c>
      <c r="D18" s="38" t="s">
        <v>88</v>
      </c>
      <c r="E18" s="39">
        <v>2</v>
      </c>
      <c r="F18" s="245"/>
      <c r="G18" s="40">
        <f t="shared" si="0"/>
        <v>0</v>
      </c>
      <c r="H18" s="41" t="s">
        <v>65</v>
      </c>
      <c r="I18" s="41"/>
      <c r="J18" s="230">
        <f t="shared" ref="J18:J19" si="2">G18</f>
        <v>0</v>
      </c>
    </row>
    <row r="19" spans="1:19" outlineLevel="1">
      <c r="A19" s="35">
        <v>8</v>
      </c>
      <c r="B19" s="42" t="s">
        <v>69</v>
      </c>
      <c r="C19" s="37" t="s">
        <v>86</v>
      </c>
      <c r="D19" s="38" t="s">
        <v>88</v>
      </c>
      <c r="E19" s="39">
        <v>2</v>
      </c>
      <c r="F19" s="245"/>
      <c r="G19" s="40">
        <f t="shared" si="0"/>
        <v>0</v>
      </c>
      <c r="H19" s="41" t="s">
        <v>65</v>
      </c>
      <c r="I19" s="41"/>
      <c r="J19" s="230">
        <f t="shared" si="2"/>
        <v>0</v>
      </c>
      <c r="R19" s="4" t="s">
        <v>66</v>
      </c>
      <c r="S19" s="4">
        <v>0</v>
      </c>
    </row>
    <row r="20" spans="1:19" outlineLevel="1">
      <c r="A20" s="224" t="s">
        <v>305</v>
      </c>
      <c r="B20" s="221" t="s">
        <v>307</v>
      </c>
      <c r="C20" s="37" t="s">
        <v>309</v>
      </c>
      <c r="D20" s="222" t="s">
        <v>88</v>
      </c>
      <c r="E20" s="223">
        <v>5</v>
      </c>
      <c r="F20" s="245"/>
      <c r="G20" s="40">
        <f t="shared" si="0"/>
        <v>0</v>
      </c>
      <c r="H20" s="41" t="s">
        <v>65</v>
      </c>
      <c r="I20" s="235">
        <f>G20</f>
        <v>0</v>
      </c>
      <c r="J20" s="212"/>
    </row>
    <row r="21" spans="1:19" outlineLevel="1">
      <c r="A21" s="75" t="s">
        <v>306</v>
      </c>
      <c r="B21" s="47" t="s">
        <v>308</v>
      </c>
      <c r="C21" s="225" t="s">
        <v>87</v>
      </c>
      <c r="D21" s="48" t="s">
        <v>88</v>
      </c>
      <c r="E21" s="49">
        <v>28</v>
      </c>
      <c r="F21" s="246"/>
      <c r="G21" s="50">
        <f t="shared" si="0"/>
        <v>0</v>
      </c>
      <c r="H21" s="51" t="s">
        <v>65</v>
      </c>
      <c r="I21" s="51"/>
      <c r="J21" s="232">
        <f>G21</f>
        <v>0</v>
      </c>
      <c r="R21" s="4" t="s">
        <v>64</v>
      </c>
    </row>
    <row r="22" spans="1:19" outlineLevel="1">
      <c r="A22" s="26"/>
      <c r="B22" s="26">
        <v>2</v>
      </c>
      <c r="C22" s="26" t="s">
        <v>89</v>
      </c>
      <c r="D22" s="26"/>
      <c r="E22" s="26"/>
      <c r="F22" s="247"/>
      <c r="G22" s="92">
        <f>SUM(G23:G27)</f>
        <v>0</v>
      </c>
      <c r="H22" s="26"/>
      <c r="I22" s="236"/>
      <c r="J22" s="237"/>
    </row>
    <row r="23" spans="1:19" outlineLevel="1">
      <c r="A23" s="29">
        <v>10</v>
      </c>
      <c r="B23" s="52" t="s">
        <v>94</v>
      </c>
      <c r="C23" s="53" t="s">
        <v>90</v>
      </c>
      <c r="D23" s="54" t="s">
        <v>88</v>
      </c>
      <c r="E23" s="32">
        <v>1</v>
      </c>
      <c r="F23" s="243"/>
      <c r="G23" s="33">
        <f t="shared" si="0"/>
        <v>0</v>
      </c>
      <c r="H23" s="34" t="s">
        <v>65</v>
      </c>
      <c r="I23" s="234">
        <f>G23*41.91/100</f>
        <v>0</v>
      </c>
      <c r="J23" s="229">
        <f>G23*58.09/100</f>
        <v>0</v>
      </c>
    </row>
    <row r="24" spans="1:19" outlineLevel="1">
      <c r="A24" s="35">
        <v>11</v>
      </c>
      <c r="B24" s="42" t="s">
        <v>95</v>
      </c>
      <c r="C24" s="55" t="s">
        <v>91</v>
      </c>
      <c r="D24" s="56" t="s">
        <v>93</v>
      </c>
      <c r="E24" s="39">
        <v>1</v>
      </c>
      <c r="F24" s="245"/>
      <c r="G24" s="40">
        <f t="shared" si="0"/>
        <v>0</v>
      </c>
      <c r="H24" s="41" t="s">
        <v>65</v>
      </c>
      <c r="I24" s="235">
        <f t="shared" ref="I24:I27" si="3">G24*41.91/100</f>
        <v>0</v>
      </c>
      <c r="J24" s="230">
        <f t="shared" ref="J24:J27" si="4">G24*58.09/100</f>
        <v>0</v>
      </c>
    </row>
    <row r="25" spans="1:19" outlineLevel="1">
      <c r="A25" s="35">
        <v>12</v>
      </c>
      <c r="B25" s="42" t="s">
        <v>96</v>
      </c>
      <c r="C25" s="55" t="s">
        <v>92</v>
      </c>
      <c r="D25" s="56" t="s">
        <v>88</v>
      </c>
      <c r="E25" s="39">
        <v>1</v>
      </c>
      <c r="F25" s="245"/>
      <c r="G25" s="40">
        <f t="shared" si="0"/>
        <v>0</v>
      </c>
      <c r="H25" s="41" t="s">
        <v>65</v>
      </c>
      <c r="I25" s="235">
        <f t="shared" si="3"/>
        <v>0</v>
      </c>
      <c r="J25" s="230">
        <f t="shared" si="4"/>
        <v>0</v>
      </c>
    </row>
    <row r="26" spans="1:19" outlineLevel="1">
      <c r="A26" s="35">
        <v>13</v>
      </c>
      <c r="B26" s="42" t="s">
        <v>97</v>
      </c>
      <c r="C26" s="55" t="s">
        <v>284</v>
      </c>
      <c r="D26" s="56" t="s">
        <v>88</v>
      </c>
      <c r="E26" s="39">
        <v>1</v>
      </c>
      <c r="F26" s="245"/>
      <c r="G26" s="40">
        <f t="shared" si="0"/>
        <v>0</v>
      </c>
      <c r="H26" s="41" t="s">
        <v>65</v>
      </c>
      <c r="I26" s="235">
        <f t="shared" si="3"/>
        <v>0</v>
      </c>
      <c r="J26" s="230">
        <f t="shared" si="4"/>
        <v>0</v>
      </c>
    </row>
    <row r="27" spans="1:19" outlineLevel="1">
      <c r="A27" s="46">
        <v>14</v>
      </c>
      <c r="B27" s="47" t="s">
        <v>98</v>
      </c>
      <c r="C27" s="57" t="s">
        <v>285</v>
      </c>
      <c r="D27" s="58" t="s">
        <v>93</v>
      </c>
      <c r="E27" s="49">
        <v>1</v>
      </c>
      <c r="F27" s="246"/>
      <c r="G27" s="50">
        <f t="shared" si="0"/>
        <v>0</v>
      </c>
      <c r="H27" s="51" t="s">
        <v>65</v>
      </c>
      <c r="I27" s="242">
        <f t="shared" si="3"/>
        <v>0</v>
      </c>
      <c r="J27" s="232">
        <f t="shared" si="4"/>
        <v>0</v>
      </c>
    </row>
    <row r="28" spans="1:19" outlineLevel="1">
      <c r="A28" s="26"/>
      <c r="B28" s="26">
        <v>3</v>
      </c>
      <c r="C28" s="26" t="s">
        <v>99</v>
      </c>
      <c r="D28" s="26"/>
      <c r="E28" s="26"/>
      <c r="F28" s="247"/>
      <c r="G28" s="92">
        <f>SUM(G29:G34)</f>
        <v>0</v>
      </c>
      <c r="H28" s="26"/>
      <c r="I28" s="236"/>
      <c r="J28" s="237"/>
    </row>
    <row r="29" spans="1:19" outlineLevel="1">
      <c r="A29" s="29">
        <v>15</v>
      </c>
      <c r="B29" s="52" t="s">
        <v>105</v>
      </c>
      <c r="C29" s="54" t="s">
        <v>100</v>
      </c>
      <c r="D29" s="54" t="s">
        <v>88</v>
      </c>
      <c r="E29" s="59">
        <v>3</v>
      </c>
      <c r="F29" s="243"/>
      <c r="G29" s="33">
        <f t="shared" si="0"/>
        <v>0</v>
      </c>
      <c r="H29" s="34" t="s">
        <v>65</v>
      </c>
      <c r="I29" s="234">
        <f>G29</f>
        <v>0</v>
      </c>
      <c r="J29" s="210"/>
    </row>
    <row r="30" spans="1:19" outlineLevel="1">
      <c r="A30" s="35">
        <v>16</v>
      </c>
      <c r="B30" s="42" t="s">
        <v>106</v>
      </c>
      <c r="C30" s="56" t="s">
        <v>101</v>
      </c>
      <c r="D30" s="56" t="s">
        <v>88</v>
      </c>
      <c r="E30" s="60">
        <v>11</v>
      </c>
      <c r="F30" s="245"/>
      <c r="G30" s="40">
        <f t="shared" si="0"/>
        <v>0</v>
      </c>
      <c r="H30" s="41" t="s">
        <v>65</v>
      </c>
      <c r="I30" s="41"/>
      <c r="J30" s="230">
        <f>G30</f>
        <v>0</v>
      </c>
    </row>
    <row r="31" spans="1:19" outlineLevel="1">
      <c r="A31" s="35">
        <v>17</v>
      </c>
      <c r="B31" s="42" t="s">
        <v>107</v>
      </c>
      <c r="C31" s="56" t="s">
        <v>102</v>
      </c>
      <c r="D31" s="56" t="s">
        <v>88</v>
      </c>
      <c r="E31" s="60">
        <v>2</v>
      </c>
      <c r="F31" s="245"/>
      <c r="G31" s="40">
        <f t="shared" si="0"/>
        <v>0</v>
      </c>
      <c r="H31" s="41" t="s">
        <v>65</v>
      </c>
      <c r="I31" s="41"/>
      <c r="J31" s="230">
        <f t="shared" ref="J31:J34" si="5">G31</f>
        <v>0</v>
      </c>
    </row>
    <row r="32" spans="1:19" outlineLevel="1">
      <c r="A32" s="35">
        <v>18</v>
      </c>
      <c r="B32" s="42" t="s">
        <v>108</v>
      </c>
      <c r="C32" s="56" t="s">
        <v>103</v>
      </c>
      <c r="D32" s="56" t="s">
        <v>88</v>
      </c>
      <c r="E32" s="60">
        <v>3</v>
      </c>
      <c r="F32" s="245"/>
      <c r="G32" s="40">
        <f t="shared" si="0"/>
        <v>0</v>
      </c>
      <c r="H32" s="41" t="s">
        <v>65</v>
      </c>
      <c r="I32" s="41"/>
      <c r="J32" s="230">
        <f t="shared" si="5"/>
        <v>0</v>
      </c>
    </row>
    <row r="33" spans="1:10" outlineLevel="1">
      <c r="A33" s="35">
        <v>19</v>
      </c>
      <c r="B33" s="42" t="s">
        <v>109</v>
      </c>
      <c r="C33" s="56" t="s">
        <v>104</v>
      </c>
      <c r="D33" s="56" t="s">
        <v>88</v>
      </c>
      <c r="E33" s="60">
        <v>2</v>
      </c>
      <c r="F33" s="245"/>
      <c r="G33" s="40">
        <f t="shared" si="0"/>
        <v>0</v>
      </c>
      <c r="H33" s="41" t="s">
        <v>65</v>
      </c>
      <c r="I33" s="41"/>
      <c r="J33" s="230">
        <f t="shared" si="5"/>
        <v>0</v>
      </c>
    </row>
    <row r="34" spans="1:10" outlineLevel="1">
      <c r="A34" s="46">
        <v>20</v>
      </c>
      <c r="B34" s="47" t="s">
        <v>110</v>
      </c>
      <c r="C34" s="58" t="s">
        <v>286</v>
      </c>
      <c r="D34" s="58" t="s">
        <v>88</v>
      </c>
      <c r="E34" s="61">
        <v>21</v>
      </c>
      <c r="F34" s="246"/>
      <c r="G34" s="50">
        <f t="shared" si="0"/>
        <v>0</v>
      </c>
      <c r="H34" s="51" t="s">
        <v>65</v>
      </c>
      <c r="I34" s="51"/>
      <c r="J34" s="232">
        <f t="shared" si="5"/>
        <v>0</v>
      </c>
    </row>
    <row r="35" spans="1:10" outlineLevel="1">
      <c r="A35" s="26"/>
      <c r="B35" s="26">
        <v>4</v>
      </c>
      <c r="C35" s="26" t="s">
        <v>111</v>
      </c>
      <c r="D35" s="26"/>
      <c r="E35" s="26"/>
      <c r="F35" s="247"/>
      <c r="G35" s="92">
        <f>SUM(G36:G45)</f>
        <v>0</v>
      </c>
      <c r="H35" s="26"/>
      <c r="I35" s="236"/>
      <c r="J35" s="237"/>
    </row>
    <row r="36" spans="1:10" ht="24" outlineLevel="1">
      <c r="A36" s="29">
        <v>21</v>
      </c>
      <c r="B36" s="52" t="s">
        <v>123</v>
      </c>
      <c r="C36" s="62" t="s">
        <v>113</v>
      </c>
      <c r="D36" s="63" t="s">
        <v>112</v>
      </c>
      <c r="E36" s="64">
        <v>73</v>
      </c>
      <c r="F36" s="248"/>
      <c r="G36" s="33">
        <f t="shared" si="0"/>
        <v>0</v>
      </c>
      <c r="H36" s="34" t="s">
        <v>65</v>
      </c>
      <c r="I36" s="234">
        <f>G36*41.91/100</f>
        <v>0</v>
      </c>
      <c r="J36" s="229">
        <f>G36*58.09/100</f>
        <v>0</v>
      </c>
    </row>
    <row r="37" spans="1:10" ht="24" outlineLevel="1">
      <c r="A37" s="35">
        <v>22</v>
      </c>
      <c r="B37" s="42" t="s">
        <v>125</v>
      </c>
      <c r="C37" s="65" t="s">
        <v>114</v>
      </c>
      <c r="D37" s="66" t="s">
        <v>112</v>
      </c>
      <c r="E37" s="67">
        <v>73</v>
      </c>
      <c r="F37" s="249"/>
      <c r="G37" s="40">
        <f t="shared" si="0"/>
        <v>0</v>
      </c>
      <c r="H37" s="41" t="s">
        <v>65</v>
      </c>
      <c r="I37" s="235">
        <f t="shared" ref="I37:I55" si="6">G37*41.91/100</f>
        <v>0</v>
      </c>
      <c r="J37" s="230">
        <f t="shared" ref="J37:J55" si="7">G37*58.09/100</f>
        <v>0</v>
      </c>
    </row>
    <row r="38" spans="1:10" ht="24" outlineLevel="1">
      <c r="A38" s="35">
        <v>23</v>
      </c>
      <c r="B38" s="42" t="s">
        <v>126</v>
      </c>
      <c r="C38" s="65" t="s">
        <v>116</v>
      </c>
      <c r="D38" s="66" t="s">
        <v>112</v>
      </c>
      <c r="E38" s="67">
        <v>151</v>
      </c>
      <c r="F38" s="249"/>
      <c r="G38" s="40">
        <f t="shared" si="0"/>
        <v>0</v>
      </c>
      <c r="H38" s="41" t="s">
        <v>65</v>
      </c>
      <c r="I38" s="235">
        <f t="shared" si="6"/>
        <v>0</v>
      </c>
      <c r="J38" s="230">
        <f t="shared" si="7"/>
        <v>0</v>
      </c>
    </row>
    <row r="39" spans="1:10" ht="24" outlineLevel="1">
      <c r="A39" s="35">
        <v>24</v>
      </c>
      <c r="B39" s="42" t="s">
        <v>127</v>
      </c>
      <c r="C39" s="65" t="s">
        <v>115</v>
      </c>
      <c r="D39" s="66" t="s">
        <v>112</v>
      </c>
      <c r="E39" s="67">
        <v>151</v>
      </c>
      <c r="F39" s="249"/>
      <c r="G39" s="40">
        <f t="shared" si="0"/>
        <v>0</v>
      </c>
      <c r="H39" s="41" t="s">
        <v>65</v>
      </c>
      <c r="I39" s="235">
        <f t="shared" si="6"/>
        <v>0</v>
      </c>
      <c r="J39" s="230">
        <f t="shared" si="7"/>
        <v>0</v>
      </c>
    </row>
    <row r="40" spans="1:10" ht="24" outlineLevel="1">
      <c r="A40" s="35">
        <v>25</v>
      </c>
      <c r="B40" s="42" t="s">
        <v>128</v>
      </c>
      <c r="C40" s="65" t="s">
        <v>117</v>
      </c>
      <c r="D40" s="66" t="s">
        <v>112</v>
      </c>
      <c r="E40" s="67">
        <v>43</v>
      </c>
      <c r="F40" s="249"/>
      <c r="G40" s="40">
        <f t="shared" si="0"/>
        <v>0</v>
      </c>
      <c r="H40" s="41" t="s">
        <v>65</v>
      </c>
      <c r="I40" s="235">
        <f t="shared" si="6"/>
        <v>0</v>
      </c>
      <c r="J40" s="230">
        <f t="shared" si="7"/>
        <v>0</v>
      </c>
    </row>
    <row r="41" spans="1:10" ht="24" outlineLevel="1">
      <c r="A41" s="35">
        <v>26</v>
      </c>
      <c r="B41" s="42" t="s">
        <v>129</v>
      </c>
      <c r="C41" s="65" t="s">
        <v>118</v>
      </c>
      <c r="D41" s="66" t="s">
        <v>112</v>
      </c>
      <c r="E41" s="67">
        <v>43</v>
      </c>
      <c r="F41" s="249"/>
      <c r="G41" s="40">
        <f t="shared" si="0"/>
        <v>0</v>
      </c>
      <c r="H41" s="41" t="s">
        <v>65</v>
      </c>
      <c r="I41" s="235">
        <f t="shared" si="6"/>
        <v>0</v>
      </c>
      <c r="J41" s="230">
        <f t="shared" si="7"/>
        <v>0</v>
      </c>
    </row>
    <row r="42" spans="1:10" ht="24" outlineLevel="1">
      <c r="A42" s="35">
        <v>27</v>
      </c>
      <c r="B42" s="42" t="s">
        <v>130</v>
      </c>
      <c r="C42" s="65" t="s">
        <v>119</v>
      </c>
      <c r="D42" s="66" t="s">
        <v>112</v>
      </c>
      <c r="E42" s="67">
        <v>47</v>
      </c>
      <c r="F42" s="249"/>
      <c r="G42" s="40">
        <f t="shared" si="0"/>
        <v>0</v>
      </c>
      <c r="H42" s="41" t="s">
        <v>65</v>
      </c>
      <c r="I42" s="235">
        <f t="shared" si="6"/>
        <v>0</v>
      </c>
      <c r="J42" s="230">
        <f t="shared" si="7"/>
        <v>0</v>
      </c>
    </row>
    <row r="43" spans="1:10" ht="24" outlineLevel="1">
      <c r="A43" s="35">
        <v>28</v>
      </c>
      <c r="B43" s="42" t="s">
        <v>131</v>
      </c>
      <c r="C43" s="65" t="s">
        <v>120</v>
      </c>
      <c r="D43" s="66" t="s">
        <v>112</v>
      </c>
      <c r="E43" s="67">
        <v>47</v>
      </c>
      <c r="F43" s="249"/>
      <c r="G43" s="40">
        <f t="shared" si="0"/>
        <v>0</v>
      </c>
      <c r="H43" s="41" t="s">
        <v>65</v>
      </c>
      <c r="I43" s="235">
        <f t="shared" si="6"/>
        <v>0</v>
      </c>
      <c r="J43" s="230">
        <f t="shared" si="7"/>
        <v>0</v>
      </c>
    </row>
    <row r="44" spans="1:10" ht="23.25" customHeight="1" outlineLevel="1">
      <c r="A44" s="35">
        <v>29</v>
      </c>
      <c r="B44" s="42" t="s">
        <v>132</v>
      </c>
      <c r="C44" s="65" t="s">
        <v>122</v>
      </c>
      <c r="D44" s="66" t="s">
        <v>112</v>
      </c>
      <c r="E44" s="67">
        <v>21</v>
      </c>
      <c r="F44" s="249"/>
      <c r="G44" s="40">
        <f t="shared" si="0"/>
        <v>0</v>
      </c>
      <c r="H44" s="41" t="s">
        <v>65</v>
      </c>
      <c r="I44" s="235">
        <f t="shared" si="6"/>
        <v>0</v>
      </c>
      <c r="J44" s="230">
        <f t="shared" si="7"/>
        <v>0</v>
      </c>
    </row>
    <row r="45" spans="1:10" ht="24" outlineLevel="1">
      <c r="A45" s="46">
        <v>30</v>
      </c>
      <c r="B45" s="47" t="s">
        <v>124</v>
      </c>
      <c r="C45" s="68" t="s">
        <v>121</v>
      </c>
      <c r="D45" s="69" t="s">
        <v>112</v>
      </c>
      <c r="E45" s="70">
        <v>21</v>
      </c>
      <c r="F45" s="250"/>
      <c r="G45" s="50">
        <f t="shared" si="0"/>
        <v>0</v>
      </c>
      <c r="H45" s="51" t="s">
        <v>65</v>
      </c>
      <c r="I45" s="242">
        <f t="shared" si="6"/>
        <v>0</v>
      </c>
      <c r="J45" s="232">
        <f t="shared" si="7"/>
        <v>0</v>
      </c>
    </row>
    <row r="46" spans="1:10" outlineLevel="1">
      <c r="A46" s="26"/>
      <c r="B46" s="26">
        <v>5</v>
      </c>
      <c r="C46" s="26" t="s">
        <v>133</v>
      </c>
      <c r="D46" s="26"/>
      <c r="E46" s="26"/>
      <c r="F46" s="247"/>
      <c r="G46" s="92">
        <f>SUM(G47:G55)</f>
        <v>0</v>
      </c>
      <c r="H46" s="26"/>
      <c r="I46" s="240"/>
      <c r="J46" s="241"/>
    </row>
    <row r="47" spans="1:10" outlineLevel="1">
      <c r="A47" s="71" t="s">
        <v>143</v>
      </c>
      <c r="B47" s="52" t="s">
        <v>152</v>
      </c>
      <c r="C47" s="72" t="s">
        <v>134</v>
      </c>
      <c r="D47" s="72" t="s">
        <v>112</v>
      </c>
      <c r="E47" s="64">
        <v>32</v>
      </c>
      <c r="F47" s="248"/>
      <c r="G47" s="33">
        <f t="shared" si="0"/>
        <v>0</v>
      </c>
      <c r="H47" s="34" t="s">
        <v>65</v>
      </c>
      <c r="I47" s="234">
        <f t="shared" si="6"/>
        <v>0</v>
      </c>
      <c r="J47" s="229">
        <f t="shared" si="7"/>
        <v>0</v>
      </c>
    </row>
    <row r="48" spans="1:10" outlineLevel="1">
      <c r="A48" s="73" t="s">
        <v>144</v>
      </c>
      <c r="B48" s="42" t="s">
        <v>155</v>
      </c>
      <c r="C48" s="74" t="s">
        <v>135</v>
      </c>
      <c r="D48" s="74" t="s">
        <v>112</v>
      </c>
      <c r="E48" s="67">
        <v>50</v>
      </c>
      <c r="F48" s="249"/>
      <c r="G48" s="40">
        <f t="shared" si="0"/>
        <v>0</v>
      </c>
      <c r="H48" s="41" t="s">
        <v>65</v>
      </c>
      <c r="I48" s="235">
        <f t="shared" si="6"/>
        <v>0</v>
      </c>
      <c r="J48" s="230">
        <f t="shared" si="7"/>
        <v>0</v>
      </c>
    </row>
    <row r="49" spans="1:10" outlineLevel="1">
      <c r="A49" s="73" t="s">
        <v>145</v>
      </c>
      <c r="B49" s="42" t="s">
        <v>156</v>
      </c>
      <c r="C49" s="74" t="s">
        <v>136</v>
      </c>
      <c r="D49" s="74" t="s">
        <v>112</v>
      </c>
      <c r="E49" s="67">
        <v>36</v>
      </c>
      <c r="F49" s="249"/>
      <c r="G49" s="40">
        <f t="shared" si="0"/>
        <v>0</v>
      </c>
      <c r="H49" s="41" t="s">
        <v>65</v>
      </c>
      <c r="I49" s="235">
        <f t="shared" si="6"/>
        <v>0</v>
      </c>
      <c r="J49" s="230">
        <f t="shared" si="7"/>
        <v>0</v>
      </c>
    </row>
    <row r="50" spans="1:10" outlineLevel="1">
      <c r="A50" s="73" t="s">
        <v>146</v>
      </c>
      <c r="B50" s="42" t="s">
        <v>157</v>
      </c>
      <c r="C50" s="74" t="s">
        <v>137</v>
      </c>
      <c r="D50" s="74" t="s">
        <v>112</v>
      </c>
      <c r="E50" s="67">
        <v>15</v>
      </c>
      <c r="F50" s="249"/>
      <c r="G50" s="40">
        <f t="shared" si="0"/>
        <v>0</v>
      </c>
      <c r="H50" s="41" t="s">
        <v>65</v>
      </c>
      <c r="I50" s="235">
        <f t="shared" si="6"/>
        <v>0</v>
      </c>
      <c r="J50" s="230">
        <f t="shared" si="7"/>
        <v>0</v>
      </c>
    </row>
    <row r="51" spans="1:10" outlineLevel="1">
      <c r="A51" s="73" t="s">
        <v>147</v>
      </c>
      <c r="B51" s="42" t="s">
        <v>158</v>
      </c>
      <c r="C51" s="74" t="s">
        <v>138</v>
      </c>
      <c r="D51" s="74" t="s">
        <v>112</v>
      </c>
      <c r="E51" s="67">
        <v>21</v>
      </c>
      <c r="F51" s="249"/>
      <c r="G51" s="40">
        <f t="shared" si="0"/>
        <v>0</v>
      </c>
      <c r="H51" s="41" t="s">
        <v>65</v>
      </c>
      <c r="I51" s="235">
        <f t="shared" si="6"/>
        <v>0</v>
      </c>
      <c r="J51" s="230">
        <f t="shared" si="7"/>
        <v>0</v>
      </c>
    </row>
    <row r="52" spans="1:10" outlineLevel="1">
      <c r="A52" s="73" t="s">
        <v>148</v>
      </c>
      <c r="B52" s="42" t="s">
        <v>159</v>
      </c>
      <c r="C52" s="74" t="s">
        <v>139</v>
      </c>
      <c r="D52" s="74" t="s">
        <v>112</v>
      </c>
      <c r="E52" s="67">
        <v>46</v>
      </c>
      <c r="F52" s="249"/>
      <c r="G52" s="40">
        <f t="shared" si="0"/>
        <v>0</v>
      </c>
      <c r="H52" s="41" t="s">
        <v>65</v>
      </c>
      <c r="I52" s="235">
        <f t="shared" si="6"/>
        <v>0</v>
      </c>
      <c r="J52" s="230">
        <f t="shared" si="7"/>
        <v>0</v>
      </c>
    </row>
    <row r="53" spans="1:10" outlineLevel="1">
      <c r="A53" s="73" t="s">
        <v>149</v>
      </c>
      <c r="B53" s="42" t="s">
        <v>160</v>
      </c>
      <c r="C53" s="74" t="s">
        <v>140</v>
      </c>
      <c r="D53" s="74" t="s">
        <v>112</v>
      </c>
      <c r="E53" s="67">
        <v>101</v>
      </c>
      <c r="F53" s="249"/>
      <c r="G53" s="40">
        <f t="shared" si="0"/>
        <v>0</v>
      </c>
      <c r="H53" s="41" t="s">
        <v>65</v>
      </c>
      <c r="I53" s="235">
        <f t="shared" si="6"/>
        <v>0</v>
      </c>
      <c r="J53" s="230">
        <f t="shared" si="7"/>
        <v>0</v>
      </c>
    </row>
    <row r="54" spans="1:10" outlineLevel="1">
      <c r="A54" s="73" t="s">
        <v>150</v>
      </c>
      <c r="B54" s="42" t="s">
        <v>161</v>
      </c>
      <c r="C54" s="74" t="s">
        <v>141</v>
      </c>
      <c r="D54" s="74" t="s">
        <v>112</v>
      </c>
      <c r="E54" s="67">
        <v>2</v>
      </c>
      <c r="F54" s="249"/>
      <c r="G54" s="40">
        <f t="shared" si="0"/>
        <v>0</v>
      </c>
      <c r="H54" s="41" t="s">
        <v>65</v>
      </c>
      <c r="I54" s="235">
        <f t="shared" si="6"/>
        <v>0</v>
      </c>
      <c r="J54" s="230">
        <f t="shared" si="7"/>
        <v>0</v>
      </c>
    </row>
    <row r="55" spans="1:10" outlineLevel="1">
      <c r="A55" s="75" t="s">
        <v>151</v>
      </c>
      <c r="B55" s="47" t="s">
        <v>162</v>
      </c>
      <c r="C55" s="76" t="s">
        <v>142</v>
      </c>
      <c r="D55" s="76" t="s">
        <v>112</v>
      </c>
      <c r="E55" s="70">
        <v>32</v>
      </c>
      <c r="F55" s="250"/>
      <c r="G55" s="50">
        <f t="shared" si="0"/>
        <v>0</v>
      </c>
      <c r="H55" s="51" t="s">
        <v>65</v>
      </c>
      <c r="I55" s="242">
        <f t="shared" si="6"/>
        <v>0</v>
      </c>
      <c r="J55" s="232">
        <f t="shared" si="7"/>
        <v>0</v>
      </c>
    </row>
    <row r="56" spans="1:10" outlineLevel="1">
      <c r="A56" s="26"/>
      <c r="B56" s="26">
        <v>6</v>
      </c>
      <c r="C56" s="26" t="s">
        <v>163</v>
      </c>
      <c r="D56" s="26"/>
      <c r="E56" s="26"/>
      <c r="F56" s="247"/>
      <c r="G56" s="92">
        <f>SUM(G57:G71)</f>
        <v>0</v>
      </c>
      <c r="H56" s="26"/>
      <c r="I56" s="236"/>
      <c r="J56" s="237"/>
    </row>
    <row r="57" spans="1:10" outlineLevel="1">
      <c r="A57" s="71" t="s">
        <v>310</v>
      </c>
      <c r="B57" s="52" t="s">
        <v>312</v>
      </c>
      <c r="C57" s="72" t="s">
        <v>164</v>
      </c>
      <c r="D57" s="72" t="s">
        <v>88</v>
      </c>
      <c r="E57" s="64">
        <v>14</v>
      </c>
      <c r="F57" s="248"/>
      <c r="G57" s="33">
        <f t="shared" si="0"/>
        <v>0</v>
      </c>
      <c r="H57" s="34" t="s">
        <v>65</v>
      </c>
      <c r="I57" s="234">
        <f>G57</f>
        <v>0</v>
      </c>
      <c r="J57" s="210"/>
    </row>
    <row r="58" spans="1:10" outlineLevel="1">
      <c r="A58" s="220" t="s">
        <v>311</v>
      </c>
      <c r="B58" s="226" t="s">
        <v>313</v>
      </c>
      <c r="C58" s="227" t="s">
        <v>164</v>
      </c>
      <c r="D58" s="227" t="s">
        <v>88</v>
      </c>
      <c r="E58" s="228">
        <v>38</v>
      </c>
      <c r="F58" s="251"/>
      <c r="G58" s="217">
        <f t="shared" si="0"/>
        <v>0</v>
      </c>
      <c r="H58" s="218" t="s">
        <v>65</v>
      </c>
      <c r="I58" s="41"/>
      <c r="J58" s="230">
        <f>G58</f>
        <v>0</v>
      </c>
    </row>
    <row r="59" spans="1:10" outlineLevel="1">
      <c r="A59" s="73" t="s">
        <v>177</v>
      </c>
      <c r="B59" s="42" t="s">
        <v>153</v>
      </c>
      <c r="C59" s="74" t="s">
        <v>165</v>
      </c>
      <c r="D59" s="74" t="s">
        <v>88</v>
      </c>
      <c r="E59" s="67">
        <v>2</v>
      </c>
      <c r="F59" s="249"/>
      <c r="G59" s="40">
        <f t="shared" si="0"/>
        <v>0</v>
      </c>
      <c r="H59" s="41" t="s">
        <v>65</v>
      </c>
      <c r="I59" s="41"/>
      <c r="J59" s="230">
        <f>G59</f>
        <v>0</v>
      </c>
    </row>
    <row r="60" spans="1:10" outlineLevel="1">
      <c r="A60" s="73" t="s">
        <v>314</v>
      </c>
      <c r="B60" s="42" t="s">
        <v>317</v>
      </c>
      <c r="C60" s="74" t="s">
        <v>166</v>
      </c>
      <c r="D60" s="74" t="s">
        <v>88</v>
      </c>
      <c r="E60" s="67">
        <v>14</v>
      </c>
      <c r="F60" s="249"/>
      <c r="G60" s="40">
        <f t="shared" si="0"/>
        <v>0</v>
      </c>
      <c r="H60" s="41" t="s">
        <v>65</v>
      </c>
      <c r="I60" s="235">
        <f>G60</f>
        <v>0</v>
      </c>
      <c r="J60" s="212"/>
    </row>
    <row r="61" spans="1:10" outlineLevel="1">
      <c r="A61" s="73" t="s">
        <v>315</v>
      </c>
      <c r="B61" s="42" t="s">
        <v>316</v>
      </c>
      <c r="C61" s="74" t="s">
        <v>166</v>
      </c>
      <c r="D61" s="74" t="s">
        <v>88</v>
      </c>
      <c r="E61" s="67">
        <v>38</v>
      </c>
      <c r="F61" s="249"/>
      <c r="G61" s="40">
        <f t="shared" si="0"/>
        <v>0</v>
      </c>
      <c r="H61" s="41" t="s">
        <v>65</v>
      </c>
      <c r="I61" s="41"/>
      <c r="J61" s="230">
        <f>G61</f>
        <v>0</v>
      </c>
    </row>
    <row r="62" spans="1:10" outlineLevel="1">
      <c r="A62" s="73" t="s">
        <v>178</v>
      </c>
      <c r="B62" s="42" t="s">
        <v>188</v>
      </c>
      <c r="C62" s="74" t="s">
        <v>167</v>
      </c>
      <c r="D62" s="74" t="s">
        <v>88</v>
      </c>
      <c r="E62" s="67">
        <v>1</v>
      </c>
      <c r="F62" s="249"/>
      <c r="G62" s="40">
        <f t="shared" si="0"/>
        <v>0</v>
      </c>
      <c r="H62" s="41" t="s">
        <v>65</v>
      </c>
      <c r="I62" s="235">
        <f>G62</f>
        <v>0</v>
      </c>
      <c r="J62" s="212"/>
    </row>
    <row r="63" spans="1:10" outlineLevel="1">
      <c r="A63" s="73" t="s">
        <v>179</v>
      </c>
      <c r="B63" s="42" t="s">
        <v>189</v>
      </c>
      <c r="C63" s="74" t="s">
        <v>168</v>
      </c>
      <c r="D63" s="74" t="s">
        <v>88</v>
      </c>
      <c r="E63" s="67">
        <v>6</v>
      </c>
      <c r="F63" s="249"/>
      <c r="G63" s="40">
        <f t="shared" si="0"/>
        <v>0</v>
      </c>
      <c r="H63" s="41" t="s">
        <v>65</v>
      </c>
      <c r="I63" s="41"/>
      <c r="J63" s="230">
        <f>G63</f>
        <v>0</v>
      </c>
    </row>
    <row r="64" spans="1:10" outlineLevel="1">
      <c r="A64" s="73" t="s">
        <v>180</v>
      </c>
      <c r="B64" s="42" t="s">
        <v>190</v>
      </c>
      <c r="C64" s="74" t="s">
        <v>169</v>
      </c>
      <c r="D64" s="74" t="s">
        <v>88</v>
      </c>
      <c r="E64" s="67">
        <v>1</v>
      </c>
      <c r="F64" s="249"/>
      <c r="G64" s="40">
        <f t="shared" si="0"/>
        <v>0</v>
      </c>
      <c r="H64" s="41" t="s">
        <v>65</v>
      </c>
      <c r="I64" s="41"/>
      <c r="J64" s="230">
        <f t="shared" ref="J64:J71" si="8">G64</f>
        <v>0</v>
      </c>
    </row>
    <row r="65" spans="1:13" outlineLevel="1">
      <c r="A65" s="73" t="s">
        <v>181</v>
      </c>
      <c r="B65" s="42" t="s">
        <v>191</v>
      </c>
      <c r="C65" s="74" t="s">
        <v>170</v>
      </c>
      <c r="D65" s="74" t="s">
        <v>88</v>
      </c>
      <c r="E65" s="67">
        <v>2</v>
      </c>
      <c r="F65" s="249"/>
      <c r="G65" s="40">
        <f t="shared" si="0"/>
        <v>0</v>
      </c>
      <c r="H65" s="41" t="s">
        <v>65</v>
      </c>
      <c r="I65" s="41"/>
      <c r="J65" s="230">
        <f t="shared" si="8"/>
        <v>0</v>
      </c>
    </row>
    <row r="66" spans="1:13" outlineLevel="1">
      <c r="A66" s="73" t="s">
        <v>182</v>
      </c>
      <c r="B66" s="42" t="s">
        <v>192</v>
      </c>
      <c r="C66" s="74" t="s">
        <v>171</v>
      </c>
      <c r="D66" s="74" t="s">
        <v>88</v>
      </c>
      <c r="E66" s="67">
        <v>1</v>
      </c>
      <c r="F66" s="249"/>
      <c r="G66" s="40">
        <f t="shared" si="0"/>
        <v>0</v>
      </c>
      <c r="H66" s="41" t="s">
        <v>65</v>
      </c>
      <c r="I66" s="41"/>
      <c r="J66" s="230">
        <f t="shared" si="8"/>
        <v>0</v>
      </c>
    </row>
    <row r="67" spans="1:13" outlineLevel="1">
      <c r="A67" s="73" t="s">
        <v>183</v>
      </c>
      <c r="B67" s="42" t="s">
        <v>193</v>
      </c>
      <c r="C67" s="74" t="s">
        <v>172</v>
      </c>
      <c r="D67" s="74" t="s">
        <v>88</v>
      </c>
      <c r="E67" s="67">
        <v>1</v>
      </c>
      <c r="F67" s="249"/>
      <c r="G67" s="40">
        <f t="shared" si="0"/>
        <v>0</v>
      </c>
      <c r="H67" s="41" t="s">
        <v>65</v>
      </c>
      <c r="I67" s="41"/>
      <c r="J67" s="230">
        <f t="shared" si="8"/>
        <v>0</v>
      </c>
    </row>
    <row r="68" spans="1:13" outlineLevel="1">
      <c r="A68" s="73" t="s">
        <v>184</v>
      </c>
      <c r="B68" s="42" t="s">
        <v>194</v>
      </c>
      <c r="C68" s="74" t="s">
        <v>173</v>
      </c>
      <c r="D68" s="74" t="s">
        <v>88</v>
      </c>
      <c r="E68" s="67">
        <v>1</v>
      </c>
      <c r="F68" s="249"/>
      <c r="G68" s="40">
        <f t="shared" si="0"/>
        <v>0</v>
      </c>
      <c r="H68" s="41" t="s">
        <v>65</v>
      </c>
      <c r="I68" s="41"/>
      <c r="J68" s="230">
        <f t="shared" si="8"/>
        <v>0</v>
      </c>
      <c r="M68" s="206"/>
    </row>
    <row r="69" spans="1:13" outlineLevel="1">
      <c r="A69" s="73" t="s">
        <v>185</v>
      </c>
      <c r="B69" s="42" t="s">
        <v>195</v>
      </c>
      <c r="C69" s="74" t="s">
        <v>174</v>
      </c>
      <c r="D69" s="74" t="s">
        <v>88</v>
      </c>
      <c r="E69" s="67">
        <v>2</v>
      </c>
      <c r="F69" s="249"/>
      <c r="G69" s="40">
        <f t="shared" si="0"/>
        <v>0</v>
      </c>
      <c r="H69" s="41" t="s">
        <v>65</v>
      </c>
      <c r="I69" s="41"/>
      <c r="J69" s="230">
        <f t="shared" si="8"/>
        <v>0</v>
      </c>
    </row>
    <row r="70" spans="1:13" outlineLevel="1">
      <c r="A70" s="73" t="s">
        <v>186</v>
      </c>
      <c r="B70" s="42" t="s">
        <v>196</v>
      </c>
      <c r="C70" s="74" t="s">
        <v>175</v>
      </c>
      <c r="D70" s="74" t="s">
        <v>88</v>
      </c>
      <c r="E70" s="67">
        <v>2</v>
      </c>
      <c r="F70" s="249"/>
      <c r="G70" s="40">
        <f t="shared" si="0"/>
        <v>0</v>
      </c>
      <c r="H70" s="41" t="s">
        <v>65</v>
      </c>
      <c r="I70" s="41"/>
      <c r="J70" s="230">
        <f t="shared" si="8"/>
        <v>0</v>
      </c>
    </row>
    <row r="71" spans="1:13" outlineLevel="1">
      <c r="A71" s="75" t="s">
        <v>187</v>
      </c>
      <c r="B71" s="47" t="s">
        <v>197</v>
      </c>
      <c r="C71" s="76" t="s">
        <v>176</v>
      </c>
      <c r="D71" s="76" t="s">
        <v>88</v>
      </c>
      <c r="E71" s="70">
        <v>2</v>
      </c>
      <c r="F71" s="250"/>
      <c r="G71" s="50">
        <f t="shared" si="0"/>
        <v>0</v>
      </c>
      <c r="H71" s="51" t="s">
        <v>65</v>
      </c>
      <c r="I71" s="51"/>
      <c r="J71" s="232">
        <f t="shared" si="8"/>
        <v>0</v>
      </c>
    </row>
    <row r="72" spans="1:13" outlineLevel="1">
      <c r="A72" s="26"/>
      <c r="B72" s="26">
        <v>7</v>
      </c>
      <c r="C72" s="26" t="s">
        <v>198</v>
      </c>
      <c r="D72" s="26"/>
      <c r="E72" s="26"/>
      <c r="F72" s="247"/>
      <c r="G72" s="92">
        <f>SUM(G73:G90)</f>
        <v>0</v>
      </c>
      <c r="H72" s="26"/>
      <c r="I72" s="236"/>
      <c r="J72" s="237"/>
    </row>
    <row r="73" spans="1:13" outlineLevel="1">
      <c r="A73" s="71">
        <v>53</v>
      </c>
      <c r="B73" s="52" t="s">
        <v>199</v>
      </c>
      <c r="C73" s="77" t="s">
        <v>217</v>
      </c>
      <c r="D73" s="78" t="s">
        <v>112</v>
      </c>
      <c r="E73" s="64">
        <v>12</v>
      </c>
      <c r="F73" s="248"/>
      <c r="G73" s="33">
        <f t="shared" si="0"/>
        <v>0</v>
      </c>
      <c r="H73" s="34" t="s">
        <v>65</v>
      </c>
      <c r="I73" s="234">
        <f>G73*41.91/100</f>
        <v>0</v>
      </c>
      <c r="J73" s="229">
        <f>G73*58.09/100</f>
        <v>0</v>
      </c>
    </row>
    <row r="74" spans="1:13" ht="24" outlineLevel="1">
      <c r="A74" s="73">
        <v>54</v>
      </c>
      <c r="B74" s="42" t="s">
        <v>200</v>
      </c>
      <c r="C74" s="79" t="s">
        <v>218</v>
      </c>
      <c r="D74" s="80" t="s">
        <v>112</v>
      </c>
      <c r="E74" s="67">
        <v>12</v>
      </c>
      <c r="F74" s="249"/>
      <c r="G74" s="40">
        <f t="shared" si="0"/>
        <v>0</v>
      </c>
      <c r="H74" s="41" t="s">
        <v>65</v>
      </c>
      <c r="I74" s="235">
        <f t="shared" ref="I74:I94" si="9">G74*41.91/100</f>
        <v>0</v>
      </c>
      <c r="J74" s="230">
        <f t="shared" ref="J74:J94" si="10">G74*58.09/100</f>
        <v>0</v>
      </c>
    </row>
    <row r="75" spans="1:13" outlineLevel="1">
      <c r="A75" s="73">
        <v>55</v>
      </c>
      <c r="B75" s="42" t="s">
        <v>201</v>
      </c>
      <c r="C75" s="79" t="s">
        <v>219</v>
      </c>
      <c r="D75" s="80" t="s">
        <v>112</v>
      </c>
      <c r="E75" s="67">
        <v>5</v>
      </c>
      <c r="F75" s="249"/>
      <c r="G75" s="40">
        <f t="shared" si="0"/>
        <v>0</v>
      </c>
      <c r="H75" s="41" t="s">
        <v>65</v>
      </c>
      <c r="I75" s="235">
        <f t="shared" si="9"/>
        <v>0</v>
      </c>
      <c r="J75" s="230">
        <f t="shared" si="10"/>
        <v>0</v>
      </c>
    </row>
    <row r="76" spans="1:13" ht="24" outlineLevel="1">
      <c r="A76" s="73">
        <v>56</v>
      </c>
      <c r="B76" s="42" t="s">
        <v>202</v>
      </c>
      <c r="C76" s="79" t="s">
        <v>220</v>
      </c>
      <c r="D76" s="80" t="s">
        <v>112</v>
      </c>
      <c r="E76" s="67">
        <v>5</v>
      </c>
      <c r="F76" s="249"/>
      <c r="G76" s="40">
        <f t="shared" si="0"/>
        <v>0</v>
      </c>
      <c r="H76" s="41" t="s">
        <v>65</v>
      </c>
      <c r="I76" s="235">
        <f t="shared" si="9"/>
        <v>0</v>
      </c>
      <c r="J76" s="230">
        <f t="shared" si="10"/>
        <v>0</v>
      </c>
    </row>
    <row r="77" spans="1:13" outlineLevel="1">
      <c r="A77" s="73">
        <v>57</v>
      </c>
      <c r="B77" s="42" t="s">
        <v>203</v>
      </c>
      <c r="C77" s="79" t="s">
        <v>221</v>
      </c>
      <c r="D77" s="80" t="s">
        <v>112</v>
      </c>
      <c r="E77" s="67">
        <v>15</v>
      </c>
      <c r="F77" s="249"/>
      <c r="G77" s="40">
        <f t="shared" si="0"/>
        <v>0</v>
      </c>
      <c r="H77" s="41" t="s">
        <v>65</v>
      </c>
      <c r="I77" s="235">
        <f t="shared" si="9"/>
        <v>0</v>
      </c>
      <c r="J77" s="230">
        <f t="shared" si="10"/>
        <v>0</v>
      </c>
    </row>
    <row r="78" spans="1:13" ht="24" outlineLevel="1">
      <c r="A78" s="73">
        <v>58</v>
      </c>
      <c r="B78" s="42" t="s">
        <v>204</v>
      </c>
      <c r="C78" s="79" t="s">
        <v>222</v>
      </c>
      <c r="D78" s="80" t="s">
        <v>112</v>
      </c>
      <c r="E78" s="67">
        <v>15</v>
      </c>
      <c r="F78" s="249"/>
      <c r="G78" s="40">
        <f t="shared" si="0"/>
        <v>0</v>
      </c>
      <c r="H78" s="41" t="s">
        <v>65</v>
      </c>
      <c r="I78" s="235">
        <f t="shared" si="9"/>
        <v>0</v>
      </c>
      <c r="J78" s="230">
        <f t="shared" si="10"/>
        <v>0</v>
      </c>
    </row>
    <row r="79" spans="1:13" outlineLevel="1">
      <c r="A79" s="73">
        <v>59</v>
      </c>
      <c r="B79" s="42" t="s">
        <v>205</v>
      </c>
      <c r="C79" s="79" t="s">
        <v>223</v>
      </c>
      <c r="D79" s="80" t="s">
        <v>112</v>
      </c>
      <c r="E79" s="67">
        <v>31</v>
      </c>
      <c r="F79" s="249"/>
      <c r="G79" s="40">
        <f t="shared" si="0"/>
        <v>0</v>
      </c>
      <c r="H79" s="41" t="s">
        <v>65</v>
      </c>
      <c r="I79" s="235">
        <f t="shared" si="9"/>
        <v>0</v>
      </c>
      <c r="J79" s="230">
        <f t="shared" si="10"/>
        <v>0</v>
      </c>
    </row>
    <row r="80" spans="1:13" ht="24" outlineLevel="1">
      <c r="A80" s="73">
        <v>60</v>
      </c>
      <c r="B80" s="42" t="s">
        <v>206</v>
      </c>
      <c r="C80" s="79" t="s">
        <v>222</v>
      </c>
      <c r="D80" s="80" t="s">
        <v>112</v>
      </c>
      <c r="E80" s="67">
        <v>31</v>
      </c>
      <c r="F80" s="249"/>
      <c r="G80" s="40">
        <f t="shared" si="0"/>
        <v>0</v>
      </c>
      <c r="H80" s="41" t="s">
        <v>65</v>
      </c>
      <c r="I80" s="235">
        <f t="shared" si="9"/>
        <v>0</v>
      </c>
      <c r="J80" s="230">
        <f t="shared" si="10"/>
        <v>0</v>
      </c>
    </row>
    <row r="81" spans="1:10" outlineLevel="1">
      <c r="A81" s="73">
        <v>61</v>
      </c>
      <c r="B81" s="42" t="s">
        <v>207</v>
      </c>
      <c r="C81" s="79" t="s">
        <v>224</v>
      </c>
      <c r="D81" s="80" t="s">
        <v>112</v>
      </c>
      <c r="E81" s="67">
        <v>87</v>
      </c>
      <c r="F81" s="249"/>
      <c r="G81" s="40">
        <f t="shared" si="0"/>
        <v>0</v>
      </c>
      <c r="H81" s="41" t="s">
        <v>65</v>
      </c>
      <c r="I81" s="235">
        <f t="shared" si="9"/>
        <v>0</v>
      </c>
      <c r="J81" s="230">
        <f t="shared" si="10"/>
        <v>0</v>
      </c>
    </row>
    <row r="82" spans="1:10" ht="24" outlineLevel="1">
      <c r="A82" s="73">
        <v>62</v>
      </c>
      <c r="B82" s="42" t="s">
        <v>208</v>
      </c>
      <c r="C82" s="79" t="s">
        <v>225</v>
      </c>
      <c r="D82" s="80" t="s">
        <v>112</v>
      </c>
      <c r="E82" s="67">
        <v>87</v>
      </c>
      <c r="F82" s="249"/>
      <c r="G82" s="40">
        <f t="shared" si="0"/>
        <v>0</v>
      </c>
      <c r="H82" s="41" t="s">
        <v>65</v>
      </c>
      <c r="I82" s="235">
        <f t="shared" si="9"/>
        <v>0</v>
      </c>
      <c r="J82" s="230">
        <f t="shared" si="10"/>
        <v>0</v>
      </c>
    </row>
    <row r="83" spans="1:10" outlineLevel="1">
      <c r="A83" s="73">
        <v>63</v>
      </c>
      <c r="B83" s="42" t="s">
        <v>209</v>
      </c>
      <c r="C83" s="79" t="s">
        <v>226</v>
      </c>
      <c r="D83" s="80" t="s">
        <v>112</v>
      </c>
      <c r="E83" s="67">
        <v>26</v>
      </c>
      <c r="F83" s="249"/>
      <c r="G83" s="40">
        <f t="shared" si="0"/>
        <v>0</v>
      </c>
      <c r="H83" s="41" t="s">
        <v>65</v>
      </c>
      <c r="I83" s="235">
        <f t="shared" si="9"/>
        <v>0</v>
      </c>
      <c r="J83" s="230">
        <f t="shared" si="10"/>
        <v>0</v>
      </c>
    </row>
    <row r="84" spans="1:10" ht="24" outlineLevel="1">
      <c r="A84" s="73">
        <v>64</v>
      </c>
      <c r="B84" s="42" t="s">
        <v>210</v>
      </c>
      <c r="C84" s="79" t="s">
        <v>227</v>
      </c>
      <c r="D84" s="80" t="s">
        <v>112</v>
      </c>
      <c r="E84" s="67">
        <v>26</v>
      </c>
      <c r="F84" s="249"/>
      <c r="G84" s="40">
        <f t="shared" si="0"/>
        <v>0</v>
      </c>
      <c r="H84" s="41" t="s">
        <v>65</v>
      </c>
      <c r="I84" s="235">
        <f t="shared" si="9"/>
        <v>0</v>
      </c>
      <c r="J84" s="230">
        <f t="shared" si="10"/>
        <v>0</v>
      </c>
    </row>
    <row r="85" spans="1:10" outlineLevel="1">
      <c r="A85" s="73">
        <v>65</v>
      </c>
      <c r="B85" s="42" t="s">
        <v>211</v>
      </c>
      <c r="C85" s="79" t="s">
        <v>228</v>
      </c>
      <c r="D85" s="80" t="s">
        <v>112</v>
      </c>
      <c r="E85" s="67">
        <v>76</v>
      </c>
      <c r="F85" s="249"/>
      <c r="G85" s="40">
        <f t="shared" si="0"/>
        <v>0</v>
      </c>
      <c r="H85" s="41" t="s">
        <v>65</v>
      </c>
      <c r="I85" s="235">
        <f t="shared" si="9"/>
        <v>0</v>
      </c>
      <c r="J85" s="230">
        <f t="shared" si="10"/>
        <v>0</v>
      </c>
    </row>
    <row r="86" spans="1:10" ht="24" outlineLevel="1">
      <c r="A86" s="73">
        <v>66</v>
      </c>
      <c r="B86" s="42" t="s">
        <v>212</v>
      </c>
      <c r="C86" s="79" t="s">
        <v>290</v>
      </c>
      <c r="D86" s="80" t="s">
        <v>112</v>
      </c>
      <c r="E86" s="67">
        <v>76</v>
      </c>
      <c r="F86" s="249"/>
      <c r="G86" s="40">
        <f t="shared" si="0"/>
        <v>0</v>
      </c>
      <c r="H86" s="41" t="s">
        <v>65</v>
      </c>
      <c r="I86" s="235">
        <f t="shared" si="9"/>
        <v>0</v>
      </c>
      <c r="J86" s="230">
        <f t="shared" si="10"/>
        <v>0</v>
      </c>
    </row>
    <row r="87" spans="1:10" outlineLevel="1">
      <c r="A87" s="73">
        <v>67</v>
      </c>
      <c r="B87" s="42" t="s">
        <v>213</v>
      </c>
      <c r="C87" s="79" t="s">
        <v>229</v>
      </c>
      <c r="D87" s="80" t="s">
        <v>112</v>
      </c>
      <c r="E87" s="67">
        <v>24</v>
      </c>
      <c r="F87" s="249"/>
      <c r="G87" s="40">
        <f t="shared" si="0"/>
        <v>0</v>
      </c>
      <c r="H87" s="41" t="s">
        <v>65</v>
      </c>
      <c r="I87" s="235">
        <f t="shared" si="9"/>
        <v>0</v>
      </c>
      <c r="J87" s="230">
        <f t="shared" si="10"/>
        <v>0</v>
      </c>
    </row>
    <row r="88" spans="1:10" ht="24" outlineLevel="1">
      <c r="A88" s="73">
        <v>68</v>
      </c>
      <c r="B88" s="42" t="s">
        <v>214</v>
      </c>
      <c r="C88" s="79" t="s">
        <v>291</v>
      </c>
      <c r="D88" s="80" t="s">
        <v>112</v>
      </c>
      <c r="E88" s="67">
        <v>24</v>
      </c>
      <c r="F88" s="249"/>
      <c r="G88" s="40">
        <f t="shared" si="0"/>
        <v>0</v>
      </c>
      <c r="H88" s="41" t="s">
        <v>65</v>
      </c>
      <c r="I88" s="235">
        <f t="shared" si="9"/>
        <v>0</v>
      </c>
      <c r="J88" s="230">
        <f t="shared" si="10"/>
        <v>0</v>
      </c>
    </row>
    <row r="89" spans="1:10" outlineLevel="1">
      <c r="A89" s="73">
        <v>69</v>
      </c>
      <c r="B89" s="42" t="s">
        <v>215</v>
      </c>
      <c r="C89" s="79" t="s">
        <v>230</v>
      </c>
      <c r="D89" s="80" t="s">
        <v>112</v>
      </c>
      <c r="E89" s="67">
        <v>35</v>
      </c>
      <c r="F89" s="249"/>
      <c r="G89" s="40">
        <f t="shared" si="0"/>
        <v>0</v>
      </c>
      <c r="H89" s="41" t="s">
        <v>65</v>
      </c>
      <c r="I89" s="235">
        <f t="shared" si="9"/>
        <v>0</v>
      </c>
      <c r="J89" s="230">
        <f t="shared" si="10"/>
        <v>0</v>
      </c>
    </row>
    <row r="90" spans="1:10" ht="24" outlineLevel="1">
      <c r="A90" s="75">
        <v>70</v>
      </c>
      <c r="B90" s="47" t="s">
        <v>216</v>
      </c>
      <c r="C90" s="81" t="s">
        <v>292</v>
      </c>
      <c r="D90" s="82" t="s">
        <v>112</v>
      </c>
      <c r="E90" s="70">
        <v>35</v>
      </c>
      <c r="F90" s="250"/>
      <c r="G90" s="50">
        <f t="shared" si="0"/>
        <v>0</v>
      </c>
      <c r="H90" s="51" t="s">
        <v>65</v>
      </c>
      <c r="I90" s="242">
        <f t="shared" si="9"/>
        <v>0</v>
      </c>
      <c r="J90" s="232">
        <f t="shared" si="10"/>
        <v>0</v>
      </c>
    </row>
    <row r="91" spans="1:10" outlineLevel="1">
      <c r="A91" s="26"/>
      <c r="B91" s="26">
        <v>8</v>
      </c>
      <c r="C91" s="26" t="s">
        <v>231</v>
      </c>
      <c r="D91" s="26"/>
      <c r="E91" s="26"/>
      <c r="F91" s="247"/>
      <c r="G91" s="92">
        <f>SUM(G92:G94)</f>
        <v>0</v>
      </c>
      <c r="H91" s="26"/>
      <c r="I91" s="240"/>
      <c r="J91" s="241"/>
    </row>
    <row r="92" spans="1:10" outlineLevel="1">
      <c r="A92" s="71">
        <v>71</v>
      </c>
      <c r="B92" s="52" t="s">
        <v>235</v>
      </c>
      <c r="C92" s="72" t="s">
        <v>232</v>
      </c>
      <c r="D92" s="72" t="s">
        <v>112</v>
      </c>
      <c r="E92" s="64">
        <v>15</v>
      </c>
      <c r="F92" s="248"/>
      <c r="G92" s="33">
        <f t="shared" si="0"/>
        <v>0</v>
      </c>
      <c r="H92" s="34" t="s">
        <v>65</v>
      </c>
      <c r="I92" s="234">
        <f t="shared" si="9"/>
        <v>0</v>
      </c>
      <c r="J92" s="229">
        <f t="shared" si="10"/>
        <v>0</v>
      </c>
    </row>
    <row r="93" spans="1:10" outlineLevel="1">
      <c r="A93" s="73">
        <v>72</v>
      </c>
      <c r="B93" s="42" t="s">
        <v>236</v>
      </c>
      <c r="C93" s="74" t="s">
        <v>233</v>
      </c>
      <c r="D93" s="74" t="s">
        <v>112</v>
      </c>
      <c r="E93" s="67">
        <v>70</v>
      </c>
      <c r="F93" s="249"/>
      <c r="G93" s="40">
        <f t="shared" si="0"/>
        <v>0</v>
      </c>
      <c r="H93" s="41" t="s">
        <v>65</v>
      </c>
      <c r="I93" s="235">
        <f t="shared" si="9"/>
        <v>0</v>
      </c>
      <c r="J93" s="230">
        <f t="shared" si="10"/>
        <v>0</v>
      </c>
    </row>
    <row r="94" spans="1:10" outlineLevel="1">
      <c r="A94" s="75">
        <v>73</v>
      </c>
      <c r="B94" s="47" t="s">
        <v>237</v>
      </c>
      <c r="C94" s="76" t="s">
        <v>234</v>
      </c>
      <c r="D94" s="76" t="s">
        <v>112</v>
      </c>
      <c r="E94" s="70">
        <v>16</v>
      </c>
      <c r="F94" s="250"/>
      <c r="G94" s="50">
        <f t="shared" si="0"/>
        <v>0</v>
      </c>
      <c r="H94" s="51" t="s">
        <v>65</v>
      </c>
      <c r="I94" s="242">
        <f t="shared" si="9"/>
        <v>0</v>
      </c>
      <c r="J94" s="232">
        <f t="shared" si="10"/>
        <v>0</v>
      </c>
    </row>
    <row r="95" spans="1:10" outlineLevel="1">
      <c r="A95" s="26"/>
      <c r="B95" s="26">
        <v>9</v>
      </c>
      <c r="C95" s="26" t="s">
        <v>254</v>
      </c>
      <c r="D95" s="26"/>
      <c r="E95" s="26"/>
      <c r="F95" s="247"/>
      <c r="G95" s="92">
        <f>SUM(G96:G105)</f>
        <v>0</v>
      </c>
      <c r="H95" s="26"/>
      <c r="I95" s="236"/>
      <c r="J95" s="237"/>
    </row>
    <row r="96" spans="1:10" outlineLevel="1">
      <c r="A96" s="71">
        <v>74</v>
      </c>
      <c r="B96" s="52" t="s">
        <v>247</v>
      </c>
      <c r="C96" s="78" t="s">
        <v>238</v>
      </c>
      <c r="D96" s="78" t="s">
        <v>88</v>
      </c>
      <c r="E96" s="64">
        <v>4</v>
      </c>
      <c r="F96" s="248"/>
      <c r="G96" s="33">
        <f t="shared" si="0"/>
        <v>0</v>
      </c>
      <c r="H96" s="34" t="s">
        <v>65</v>
      </c>
      <c r="I96" s="34"/>
      <c r="J96" s="229">
        <f>G96</f>
        <v>0</v>
      </c>
    </row>
    <row r="97" spans="1:10" outlineLevel="1">
      <c r="A97" s="73">
        <v>75</v>
      </c>
      <c r="B97" s="42" t="s">
        <v>248</v>
      </c>
      <c r="C97" s="80" t="s">
        <v>239</v>
      </c>
      <c r="D97" s="80" t="s">
        <v>88</v>
      </c>
      <c r="E97" s="67">
        <v>7</v>
      </c>
      <c r="F97" s="249"/>
      <c r="G97" s="40">
        <f t="shared" si="0"/>
        <v>0</v>
      </c>
      <c r="H97" s="41" t="s">
        <v>65</v>
      </c>
      <c r="I97" s="41"/>
      <c r="J97" s="230">
        <f t="shared" ref="J97:J98" si="11">G97</f>
        <v>0</v>
      </c>
    </row>
    <row r="98" spans="1:10" outlineLevel="1">
      <c r="A98" s="73">
        <v>76</v>
      </c>
      <c r="B98" s="42" t="s">
        <v>249</v>
      </c>
      <c r="C98" s="80" t="s">
        <v>240</v>
      </c>
      <c r="D98" s="80" t="s">
        <v>88</v>
      </c>
      <c r="E98" s="67">
        <v>2</v>
      </c>
      <c r="F98" s="249"/>
      <c r="G98" s="40">
        <f t="shared" si="0"/>
        <v>0</v>
      </c>
      <c r="H98" s="41" t="s">
        <v>65</v>
      </c>
      <c r="I98" s="41"/>
      <c r="J98" s="230">
        <f t="shared" si="11"/>
        <v>0</v>
      </c>
    </row>
    <row r="99" spans="1:10" outlineLevel="1">
      <c r="A99" s="73" t="s">
        <v>318</v>
      </c>
      <c r="B99" s="42" t="s">
        <v>321</v>
      </c>
      <c r="C99" s="80" t="s">
        <v>241</v>
      </c>
      <c r="D99" s="80" t="s">
        <v>88</v>
      </c>
      <c r="E99" s="67">
        <v>3</v>
      </c>
      <c r="F99" s="249"/>
      <c r="G99" s="40">
        <f t="shared" si="0"/>
        <v>0</v>
      </c>
      <c r="H99" s="41" t="s">
        <v>65</v>
      </c>
      <c r="I99" s="235">
        <f>G99</f>
        <v>0</v>
      </c>
      <c r="J99" s="212"/>
    </row>
    <row r="100" spans="1:10" outlineLevel="1">
      <c r="A100" s="73" t="s">
        <v>319</v>
      </c>
      <c r="B100" s="42" t="s">
        <v>320</v>
      </c>
      <c r="C100" s="80" t="s">
        <v>241</v>
      </c>
      <c r="D100" s="80" t="s">
        <v>88</v>
      </c>
      <c r="E100" s="67">
        <v>13</v>
      </c>
      <c r="F100" s="249"/>
      <c r="G100" s="40">
        <f t="shared" si="0"/>
        <v>0</v>
      </c>
      <c r="H100" s="41" t="s">
        <v>65</v>
      </c>
      <c r="I100" s="41"/>
      <c r="J100" s="230">
        <f>G100</f>
        <v>0</v>
      </c>
    </row>
    <row r="101" spans="1:10" outlineLevel="1">
      <c r="A101" s="73">
        <v>78</v>
      </c>
      <c r="B101" s="42" t="s">
        <v>250</v>
      </c>
      <c r="C101" s="80" t="s">
        <v>242</v>
      </c>
      <c r="D101" s="80" t="s">
        <v>88</v>
      </c>
      <c r="E101" s="67">
        <v>2</v>
      </c>
      <c r="F101" s="249"/>
      <c r="G101" s="40">
        <f t="shared" si="0"/>
        <v>0</v>
      </c>
      <c r="H101" s="41" t="s">
        <v>65</v>
      </c>
      <c r="I101" s="41"/>
      <c r="J101" s="230">
        <f t="shared" ref="J101:J105" si="12">G101</f>
        <v>0</v>
      </c>
    </row>
    <row r="102" spans="1:10" outlineLevel="1">
      <c r="A102" s="73">
        <v>79</v>
      </c>
      <c r="B102" s="42" t="s">
        <v>251</v>
      </c>
      <c r="C102" s="80" t="s">
        <v>243</v>
      </c>
      <c r="D102" s="80" t="s">
        <v>88</v>
      </c>
      <c r="E102" s="67">
        <v>3</v>
      </c>
      <c r="F102" s="249"/>
      <c r="G102" s="40">
        <f t="shared" si="0"/>
        <v>0</v>
      </c>
      <c r="H102" s="41" t="s">
        <v>65</v>
      </c>
      <c r="I102" s="41"/>
      <c r="J102" s="230">
        <f t="shared" si="12"/>
        <v>0</v>
      </c>
    </row>
    <row r="103" spans="1:10" outlineLevel="1">
      <c r="A103" s="73">
        <v>80</v>
      </c>
      <c r="B103" s="42" t="s">
        <v>252</v>
      </c>
      <c r="C103" s="80" t="s">
        <v>244</v>
      </c>
      <c r="D103" s="80" t="s">
        <v>88</v>
      </c>
      <c r="E103" s="67">
        <v>4</v>
      </c>
      <c r="F103" s="249"/>
      <c r="G103" s="40">
        <f t="shared" si="0"/>
        <v>0</v>
      </c>
      <c r="H103" s="41" t="s">
        <v>65</v>
      </c>
      <c r="I103" s="41"/>
      <c r="J103" s="230">
        <f t="shared" si="12"/>
        <v>0</v>
      </c>
    </row>
    <row r="104" spans="1:10" outlineLevel="1">
      <c r="A104" s="73">
        <v>81</v>
      </c>
      <c r="B104" s="42" t="s">
        <v>253</v>
      </c>
      <c r="C104" s="80" t="s">
        <v>245</v>
      </c>
      <c r="D104" s="80" t="s">
        <v>88</v>
      </c>
      <c r="E104" s="67">
        <v>13</v>
      </c>
      <c r="F104" s="249"/>
      <c r="G104" s="40">
        <f t="shared" si="0"/>
        <v>0</v>
      </c>
      <c r="H104" s="41" t="s">
        <v>65</v>
      </c>
      <c r="I104" s="41"/>
      <c r="J104" s="230">
        <f t="shared" si="12"/>
        <v>0</v>
      </c>
    </row>
    <row r="105" spans="1:10" ht="24" outlineLevel="1">
      <c r="A105" s="75">
        <v>82</v>
      </c>
      <c r="B105" s="47" t="s">
        <v>154</v>
      </c>
      <c r="C105" s="81" t="s">
        <v>246</v>
      </c>
      <c r="D105" s="82" t="s">
        <v>88</v>
      </c>
      <c r="E105" s="70">
        <v>2</v>
      </c>
      <c r="F105" s="250"/>
      <c r="G105" s="50">
        <f t="shared" si="0"/>
        <v>0</v>
      </c>
      <c r="H105" s="51" t="s">
        <v>65</v>
      </c>
      <c r="I105" s="51"/>
      <c r="J105" s="232">
        <f t="shared" si="12"/>
        <v>0</v>
      </c>
    </row>
    <row r="106" spans="1:10" outlineLevel="1">
      <c r="A106" s="26"/>
      <c r="B106" s="26">
        <v>10</v>
      </c>
      <c r="C106" s="26" t="s">
        <v>255</v>
      </c>
      <c r="D106" s="26"/>
      <c r="E106" s="26"/>
      <c r="F106" s="247"/>
      <c r="G106" s="92">
        <f>SUM(G107:G111)</f>
        <v>0</v>
      </c>
      <c r="H106" s="26"/>
      <c r="I106" s="236"/>
      <c r="J106" s="237"/>
    </row>
    <row r="107" spans="1:10" outlineLevel="1">
      <c r="A107" s="71">
        <v>83</v>
      </c>
      <c r="B107" s="52" t="s">
        <v>261</v>
      </c>
      <c r="C107" s="72" t="s">
        <v>256</v>
      </c>
      <c r="D107" s="72" t="s">
        <v>88</v>
      </c>
      <c r="E107" s="64">
        <v>41</v>
      </c>
      <c r="F107" s="248"/>
      <c r="G107" s="33">
        <f t="shared" si="0"/>
        <v>0</v>
      </c>
      <c r="H107" s="34" t="s">
        <v>65</v>
      </c>
      <c r="I107" s="234">
        <f>G107*41.91/100</f>
        <v>0</v>
      </c>
      <c r="J107" s="229">
        <f>G107*58.09/100</f>
        <v>0</v>
      </c>
    </row>
    <row r="108" spans="1:10" outlineLevel="1">
      <c r="A108" s="73">
        <v>84</v>
      </c>
      <c r="B108" s="42" t="s">
        <v>262</v>
      </c>
      <c r="C108" s="74" t="s">
        <v>257</v>
      </c>
      <c r="D108" s="74" t="s">
        <v>88</v>
      </c>
      <c r="E108" s="67">
        <v>3</v>
      </c>
      <c r="F108" s="249"/>
      <c r="G108" s="40">
        <f t="shared" si="0"/>
        <v>0</v>
      </c>
      <c r="H108" s="41" t="s">
        <v>65</v>
      </c>
      <c r="I108" s="235">
        <f t="shared" ref="I108:I121" si="13">G108*41.91/100</f>
        <v>0</v>
      </c>
      <c r="J108" s="230">
        <f t="shared" ref="J108:J121" si="14">G108*58.09/100</f>
        <v>0</v>
      </c>
    </row>
    <row r="109" spans="1:10" outlineLevel="1">
      <c r="A109" s="73">
        <v>85</v>
      </c>
      <c r="B109" s="42" t="s">
        <v>263</v>
      </c>
      <c r="C109" s="74" t="s">
        <v>258</v>
      </c>
      <c r="D109" s="74" t="s">
        <v>88</v>
      </c>
      <c r="E109" s="67">
        <v>3</v>
      </c>
      <c r="F109" s="249"/>
      <c r="G109" s="40">
        <f t="shared" si="0"/>
        <v>0</v>
      </c>
      <c r="H109" s="41" t="s">
        <v>65</v>
      </c>
      <c r="I109" s="235">
        <f t="shared" si="13"/>
        <v>0</v>
      </c>
      <c r="J109" s="230">
        <f t="shared" si="14"/>
        <v>0</v>
      </c>
    </row>
    <row r="110" spans="1:10" outlineLevel="1">
      <c r="A110" s="73">
        <v>86</v>
      </c>
      <c r="B110" s="42" t="s">
        <v>264</v>
      </c>
      <c r="C110" s="74" t="s">
        <v>259</v>
      </c>
      <c r="D110" s="74" t="s">
        <v>88</v>
      </c>
      <c r="E110" s="67">
        <v>8</v>
      </c>
      <c r="F110" s="249"/>
      <c r="G110" s="40">
        <f t="shared" si="0"/>
        <v>0</v>
      </c>
      <c r="H110" s="41" t="s">
        <v>65</v>
      </c>
      <c r="I110" s="235">
        <f t="shared" si="13"/>
        <v>0</v>
      </c>
      <c r="J110" s="230">
        <f t="shared" si="14"/>
        <v>0</v>
      </c>
    </row>
    <row r="111" spans="1:10" outlineLevel="1">
      <c r="A111" s="75">
        <v>87</v>
      </c>
      <c r="B111" s="47" t="s">
        <v>265</v>
      </c>
      <c r="C111" s="76" t="s">
        <v>260</v>
      </c>
      <c r="D111" s="76" t="s">
        <v>88</v>
      </c>
      <c r="E111" s="70">
        <v>6</v>
      </c>
      <c r="F111" s="250"/>
      <c r="G111" s="50">
        <f t="shared" si="0"/>
        <v>0</v>
      </c>
      <c r="H111" s="51" t="s">
        <v>65</v>
      </c>
      <c r="I111" s="242">
        <f t="shared" si="13"/>
        <v>0</v>
      </c>
      <c r="J111" s="232">
        <f t="shared" si="14"/>
        <v>0</v>
      </c>
    </row>
    <row r="112" spans="1:10" outlineLevel="1">
      <c r="A112" s="26"/>
      <c r="B112" s="26">
        <v>11</v>
      </c>
      <c r="C112" s="26" t="s">
        <v>266</v>
      </c>
      <c r="D112" s="26"/>
      <c r="E112" s="26"/>
      <c r="F112" s="247"/>
      <c r="G112" s="92">
        <f>SUM(G113:G117)</f>
        <v>0</v>
      </c>
      <c r="H112" s="26"/>
      <c r="I112" s="240"/>
      <c r="J112" s="241"/>
    </row>
    <row r="113" spans="1:10" outlineLevel="1">
      <c r="A113" s="71">
        <v>88</v>
      </c>
      <c r="B113" s="52" t="s">
        <v>272</v>
      </c>
      <c r="C113" s="72" t="s">
        <v>267</v>
      </c>
      <c r="D113" s="72" t="s">
        <v>93</v>
      </c>
      <c r="E113" s="67">
        <v>1</v>
      </c>
      <c r="F113" s="248"/>
      <c r="G113" s="33">
        <f t="shared" si="0"/>
        <v>0</v>
      </c>
      <c r="H113" s="34" t="s">
        <v>65</v>
      </c>
      <c r="I113" s="234">
        <f t="shared" si="13"/>
        <v>0</v>
      </c>
      <c r="J113" s="229">
        <f t="shared" si="14"/>
        <v>0</v>
      </c>
    </row>
    <row r="114" spans="1:10" outlineLevel="1">
      <c r="A114" s="73">
        <v>89</v>
      </c>
      <c r="B114" s="42" t="s">
        <v>273</v>
      </c>
      <c r="C114" s="74" t="s">
        <v>268</v>
      </c>
      <c r="D114" s="74" t="s">
        <v>93</v>
      </c>
      <c r="E114" s="67">
        <v>1</v>
      </c>
      <c r="F114" s="249"/>
      <c r="G114" s="40">
        <f t="shared" si="0"/>
        <v>0</v>
      </c>
      <c r="H114" s="41" t="s">
        <v>65</v>
      </c>
      <c r="I114" s="235">
        <f t="shared" si="13"/>
        <v>0</v>
      </c>
      <c r="J114" s="230">
        <f t="shared" si="14"/>
        <v>0</v>
      </c>
    </row>
    <row r="115" spans="1:10" outlineLevel="1">
      <c r="A115" s="73">
        <v>90</v>
      </c>
      <c r="B115" s="42" t="s">
        <v>274</v>
      </c>
      <c r="C115" s="74" t="s">
        <v>269</v>
      </c>
      <c r="D115" s="74" t="s">
        <v>93</v>
      </c>
      <c r="E115" s="67">
        <v>1</v>
      </c>
      <c r="F115" s="249"/>
      <c r="G115" s="40">
        <f t="shared" si="0"/>
        <v>0</v>
      </c>
      <c r="H115" s="41" t="s">
        <v>65</v>
      </c>
      <c r="I115" s="235">
        <f t="shared" si="13"/>
        <v>0</v>
      </c>
      <c r="J115" s="230">
        <f t="shared" si="14"/>
        <v>0</v>
      </c>
    </row>
    <row r="116" spans="1:10" outlineLevel="1">
      <c r="A116" s="73">
        <v>91</v>
      </c>
      <c r="B116" s="42" t="s">
        <v>275</v>
      </c>
      <c r="C116" s="74" t="s">
        <v>270</v>
      </c>
      <c r="D116" s="74" t="s">
        <v>93</v>
      </c>
      <c r="E116" s="67">
        <v>1</v>
      </c>
      <c r="F116" s="249"/>
      <c r="G116" s="40">
        <f t="shared" si="0"/>
        <v>0</v>
      </c>
      <c r="H116" s="41" t="s">
        <v>65</v>
      </c>
      <c r="I116" s="235">
        <f t="shared" si="13"/>
        <v>0</v>
      </c>
      <c r="J116" s="230">
        <f t="shared" si="14"/>
        <v>0</v>
      </c>
    </row>
    <row r="117" spans="1:10" outlineLevel="1">
      <c r="A117" s="75">
        <v>92</v>
      </c>
      <c r="B117" s="47" t="s">
        <v>276</v>
      </c>
      <c r="C117" s="76" t="s">
        <v>271</v>
      </c>
      <c r="D117" s="76" t="s">
        <v>93</v>
      </c>
      <c r="E117" s="67">
        <v>1</v>
      </c>
      <c r="F117" s="250"/>
      <c r="G117" s="50">
        <f t="shared" si="0"/>
        <v>0</v>
      </c>
      <c r="H117" s="51" t="s">
        <v>65</v>
      </c>
      <c r="I117" s="242">
        <f t="shared" si="13"/>
        <v>0</v>
      </c>
      <c r="J117" s="232">
        <f t="shared" si="14"/>
        <v>0</v>
      </c>
    </row>
    <row r="118" spans="1:10" outlineLevel="1">
      <c r="A118" s="26"/>
      <c r="B118" s="26" t="s">
        <v>277</v>
      </c>
      <c r="C118" s="26" t="s">
        <v>278</v>
      </c>
      <c r="D118" s="26"/>
      <c r="E118" s="26"/>
      <c r="F118" s="247"/>
      <c r="G118" s="92">
        <f>SUM(G119:G121)</f>
        <v>0</v>
      </c>
      <c r="H118" s="26"/>
      <c r="I118" s="240"/>
      <c r="J118" s="241"/>
    </row>
    <row r="119" spans="1:10" outlineLevel="1">
      <c r="A119" s="29">
        <v>93</v>
      </c>
      <c r="B119" s="52" t="s">
        <v>279</v>
      </c>
      <c r="C119" s="72" t="s">
        <v>283</v>
      </c>
      <c r="D119" s="72" t="s">
        <v>88</v>
      </c>
      <c r="E119" s="67">
        <v>2</v>
      </c>
      <c r="F119" s="248"/>
      <c r="G119" s="33">
        <f t="shared" si="0"/>
        <v>0</v>
      </c>
      <c r="H119" s="34" t="s">
        <v>65</v>
      </c>
      <c r="I119" s="234">
        <f t="shared" si="13"/>
        <v>0</v>
      </c>
      <c r="J119" s="229">
        <f t="shared" si="14"/>
        <v>0</v>
      </c>
    </row>
    <row r="120" spans="1:10" ht="48" outlineLevel="1">
      <c r="A120" s="35">
        <v>94</v>
      </c>
      <c r="B120" s="42" t="s">
        <v>280</v>
      </c>
      <c r="C120" s="79" t="s">
        <v>293</v>
      </c>
      <c r="D120" s="80" t="s">
        <v>93</v>
      </c>
      <c r="E120" s="67">
        <v>1</v>
      </c>
      <c r="F120" s="249"/>
      <c r="G120" s="40">
        <f t="shared" si="0"/>
        <v>0</v>
      </c>
      <c r="H120" s="41" t="s">
        <v>65</v>
      </c>
      <c r="I120" s="235">
        <f t="shared" si="13"/>
        <v>0</v>
      </c>
      <c r="J120" s="230">
        <f t="shared" si="14"/>
        <v>0</v>
      </c>
    </row>
    <row r="121" spans="1:10" outlineLevel="1">
      <c r="A121" s="46">
        <v>95</v>
      </c>
      <c r="B121" s="47" t="s">
        <v>281</v>
      </c>
      <c r="C121" s="76" t="s">
        <v>282</v>
      </c>
      <c r="D121" s="76" t="s">
        <v>88</v>
      </c>
      <c r="E121" s="67">
        <v>1</v>
      </c>
      <c r="F121" s="250"/>
      <c r="G121" s="50">
        <f t="shared" si="0"/>
        <v>0</v>
      </c>
      <c r="H121" s="51" t="s">
        <v>65</v>
      </c>
      <c r="I121" s="242">
        <f t="shared" si="13"/>
        <v>0</v>
      </c>
      <c r="J121" s="232">
        <f t="shared" si="14"/>
        <v>0</v>
      </c>
    </row>
    <row r="122" spans="1:10">
      <c r="A122" s="83"/>
      <c r="B122" s="84" t="s">
        <v>13</v>
      </c>
      <c r="C122" s="85"/>
      <c r="D122" s="86"/>
      <c r="E122" s="87"/>
      <c r="F122" s="88"/>
      <c r="G122" s="87">
        <f>G8</f>
        <v>0</v>
      </c>
      <c r="H122" s="89"/>
      <c r="I122" s="252">
        <f>SUM(I10:I121)</f>
        <v>0</v>
      </c>
      <c r="J122" s="207">
        <f>SUM(J10:J121)</f>
        <v>0</v>
      </c>
    </row>
  </sheetData>
  <sheetProtection algorithmName="SHA-512" hashValue="cRJaRovtDHLeM+45rMbP8kpYNDiNqbpLcw57RVAsDGMLxX8xGDdyIw4f9iJA6cQh2B6Kw9elok2ZJ15w4JVs7w==" saltValue="wET2bJPnsDFwL3ezXak7xg==" spinCount="100000" sheet="1" autoFilter="0"/>
  <autoFilter ref="A7:J122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KWDN3MMY2EF2-487950266-33436</_dlc_DocId>
    <_dlc_DocIdUrl xmlns="0375d8ab-851b-44ad-9072-61f91553a686">
      <Url>https://brnoqcm.sharepoint.com/sites/2024/_layouts/15/DocIdRedir.aspx?ID=KWDN3MMY2EF2-487950266-33436</Url>
      <Description>KWDN3MMY2EF2-487950266-33436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6BDE5B-00AB-44E1-ACEF-D09BA94B118A}"/>
</file>

<file path=customXml/itemProps4.xml><?xml version="1.0" encoding="utf-8"?>
<ds:datastoreItem xmlns:ds="http://schemas.openxmlformats.org/officeDocument/2006/customXml" ds:itemID="{EC917891-B22F-46FF-A1AF-4C341A824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34df1e76-d17f-4afa-94d1-aec7897c0c1f</vt:lpwstr>
  </property>
</Properties>
</file>